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0" name="_xlnm._FilterDatabase">Seeds!$A$1:$AG$919</definedName>
    <definedName hidden="1" localSheetId="5" name="_xlnm._FilterDatabase">'Mecánicas'!$A$1:$F$20</definedName>
    <definedName hidden="1" localSheetId="0" name="Z_A8F7C0CF_4735_4A6F_9D8E_D7B08FE350BA_.wvu.FilterData">Seeds!$A$1:$AG$919</definedName>
    <definedName hidden="1" localSheetId="1" name="Z_992886AB_C667_4550_96E1_BE848FFEDD06_.wvu.FilterData">'Seeds (no hacer)'!$A$1:$Y$67</definedName>
    <definedName hidden="1" localSheetId="0" name="Z_7333D596_B8F2_4926_B070_7E79B4442D2B_.wvu.FilterData">Seeds!$A$1:$AG$919</definedName>
    <definedName hidden="1" localSheetId="0" name="Z_5608E3D0_1517_48A6_A604_CBE4FD2CD016_.wvu.FilterData">Seeds!$A$1:$AG$919</definedName>
    <definedName hidden="1" localSheetId="1" name="Z_5608E3D0_1517_48A6_A604_CBE4FD2CD016_.wvu.FilterData">'Seeds (no hacer)'!$A$1:$Y$67</definedName>
    <definedName hidden="1" localSheetId="0" name="Z_D35A0DD9_44C5_4651_B582_74601F21BA6E_.wvu.FilterData">Seeds!$A$1:$AG$919</definedName>
    <definedName hidden="1" localSheetId="1" name="Z_D35A0DD9_44C5_4651_B582_74601F21BA6E_.wvu.FilterData">'Seeds (no hacer)'!$A$1:$Y$67</definedName>
    <definedName hidden="1" localSheetId="0" name="Z_2655DA9B_6B3E_4F6D_A70C_EFF48D2D3431_.wvu.FilterData">Seeds!$A$1:$AG$919</definedName>
    <definedName hidden="1" localSheetId="1" name="Z_2655DA9B_6B3E_4F6D_A70C_EFF48D2D3431_.wvu.FilterData">'Seeds (no hacer)'!$A$1:$Y$67</definedName>
    <definedName hidden="1" localSheetId="0" name="Z_7E33E8B3_9768_41BD_90BE_17AAD9A0A25A_.wvu.FilterData">Seeds!$A$1:$AG$919</definedName>
    <definedName hidden="1" localSheetId="1" name="Z_7E33E8B3_9768_41BD_90BE_17AAD9A0A25A_.wvu.FilterData">'Seeds (no hacer)'!$A$1:$Y$67</definedName>
    <definedName hidden="1" localSheetId="0" name="Z_58D2E15F_ECE5_4241_B39D_FCC11164FEA4_.wvu.FilterData">Seeds!$A$1:$AF$919</definedName>
    <definedName hidden="1" localSheetId="0" name="Z_5A31E893_D754_4395_9652_313CE6C12DD5_.wvu.FilterData">Seeds!$A$1:$AG$919</definedName>
    <definedName hidden="1" localSheetId="0" name="Z_7D408D81_1197_46F9_A3B9_0F86A4AA81C9_.wvu.FilterData">Seeds!$A$1:$AG$919</definedName>
    <definedName hidden="1" localSheetId="1" name="Z_7D408D81_1197_46F9_A3B9_0F86A4AA81C9_.wvu.FilterData">'Seeds (no hacer)'!$A$1:$Y$67</definedName>
    <definedName hidden="1" localSheetId="1" name="Z_F494B96B_E88F_40CE_8A5B_750203983E1A_.wvu.FilterData">'Seeds (no hacer)'!$A$1:$Y$67</definedName>
    <definedName hidden="1" localSheetId="0" name="Z_C962E061_43F5_4E1F_A551_83503617B889_.wvu.FilterData">Seeds!$A$1:$AG$919</definedName>
    <definedName hidden="1" localSheetId="1" name="Z_C962E061_43F5_4E1F_A551_83503617B889_.wvu.FilterData">'Seeds (no hacer)'!$B$1:$J$17</definedName>
    <definedName hidden="1" localSheetId="0" name="Z_A19F4453_91E9_4540_9EB0_EA9C02898C0C_.wvu.FilterData">Seeds!$A$1:$AG$919</definedName>
    <definedName hidden="1" localSheetId="1" name="Z_A19F4453_91E9_4540_9EB0_EA9C02898C0C_.wvu.FilterData">'Seeds (no hacer)'!$A$1:$Y$67</definedName>
    <definedName hidden="1" localSheetId="0" name="Z_213FB698_FB63_4302_BB6E_309EDD29A056_.wvu.FilterData">Seeds!$A$1:$AG$919</definedName>
    <definedName hidden="1" localSheetId="1" name="Z_213FB698_FB63_4302_BB6E_309EDD29A056_.wvu.FilterData">'Seeds (no hacer)'!$A$1:$Y$67</definedName>
    <definedName hidden="1" localSheetId="0" name="Z_878E270B_7A49_49D2_AE3E_36C4CB67CB44_.wvu.FilterData">Seeds!$A$1:$AF$919</definedName>
    <definedName hidden="1" localSheetId="0" name="Z_6DA8D78B_1F78_4B86_9BFE_118BF19689A9_.wvu.FilterData">Seeds!$A$1:$AG$919</definedName>
    <definedName hidden="1" localSheetId="1" name="Z_6DA8D78B_1F78_4B86_9BFE_118BF19689A9_.wvu.FilterData">'Seeds (no hacer)'!$A$1:$Y$67</definedName>
    <definedName hidden="1" localSheetId="0" name="Z_C55C240A_4655_43CC_A16E_5E6F13EDD1BF_.wvu.FilterData">Seeds!$A$1:$AG$919</definedName>
    <definedName hidden="1" localSheetId="1" name="Z_C55C240A_4655_43CC_A16E_5E6F13EDD1BF_.wvu.FilterData">'Seeds (no hacer)'!$J$1:$J$17</definedName>
    <definedName hidden="1" localSheetId="0" name="Z_4BD65439_CAA4_4D1E_AF04_253193163C7C_.wvu.FilterData">Seeds!$A$1:$AF$919</definedName>
    <definedName hidden="1" localSheetId="0" name="Z_1DFD0D65_407A_4A50_8E39_F31F19401667_.wvu.FilterData">Seeds!$A$1:$AG$919</definedName>
    <definedName hidden="1" localSheetId="1" name="Z_1DFD0D65_407A_4A50_8E39_F31F19401667_.wvu.FilterData">'Seeds (no hacer)'!$A$1:$Y$67</definedName>
    <definedName hidden="1" localSheetId="0" name="Z_38A7F920_1E10_49C4_B125_F0EB348D5E97_.wvu.FilterData">Seeds!$A$1:$AG$919</definedName>
    <definedName hidden="1" localSheetId="1" name="Z_38A7F920_1E10_49C4_B125_F0EB348D5E97_.wvu.FilterData">'Seeds (no hacer)'!$A$1:$Y$67</definedName>
    <definedName hidden="1" localSheetId="0" name="Z_2392E289_C0C5_4F08_BD28_E18F27DBEDCF_.wvu.FilterData">Seeds!$A$1:$AG$919</definedName>
    <definedName hidden="1" localSheetId="0" name="Z_B7AA2442_BB8E_482E_821F_8AC7483DBACC_.wvu.FilterData">Seeds!$A$1:$AF$919</definedName>
    <definedName hidden="1" localSheetId="0" name="Z_1EC8F8E2_DAA2_4C1C_8EAD_73C6BA23DA72_.wvu.FilterData">Seeds!$A$1:$AG$919</definedName>
    <definedName hidden="1" localSheetId="1" name="Z_1EC8F8E2_DAA2_4C1C_8EAD_73C6BA23DA72_.wvu.FilterData">'Seeds (no hacer)'!$F$1:$F$17</definedName>
    <definedName hidden="1" localSheetId="1" name="Z_06CE04ED_D2C1_4512_90CC_E9E6E1A87739_.wvu.FilterData">'Seeds (no hacer)'!$A$1:$W$28</definedName>
    <definedName hidden="1" localSheetId="0" name="Z_9B3B2E70_3FAA_4A9C_ACD1_A0CFC1D439F2_.wvu.FilterData">Seeds!$A$1:$AG$919</definedName>
    <definedName hidden="1" localSheetId="1" name="Z_9B3B2E70_3FAA_4A9C_ACD1_A0CFC1D439F2_.wvu.FilterData">'Seeds (no hacer)'!$A$1:$Y$67</definedName>
    <definedName hidden="1" localSheetId="1" name="Z_35CFA208_B03E_4E18_8015_CA4D5C940E6F_.wvu.FilterData">'Seeds (no hacer)'!$A$1:$Y$67</definedName>
    <definedName hidden="1" localSheetId="0" name="Z_2548D38C_5E21_4560_B7CB_BA14CC18FEEB_.wvu.FilterData">Seeds!$A$1:$AF$919</definedName>
    <definedName hidden="1" localSheetId="1" name="Z_14F8470A_08AD_40BE_92B3_5A28C821DFDD_.wvu.FilterData">'Seeds (no hacer)'!$A$1:$Y$67</definedName>
    <definedName hidden="1" localSheetId="1" name="Z_147B1488_6ACA_47A1_B579_A3644C6AB8AA_.wvu.FilterData">'Seeds (no hacer)'!$A$1:$AB$67</definedName>
    <definedName hidden="1" localSheetId="1" name="Z_AE16941A_D8E7_49B9_9F04_5C3C0C731D3D_.wvu.FilterData">'Seeds (no hacer)'!$A$1:$AB$67</definedName>
    <definedName hidden="1" localSheetId="0" name="Z_6D7405D1_662F_4FCB_83D0_6742FE220258_.wvu.FilterData">Seeds!$A$1:$AG$919</definedName>
    <definedName hidden="1" localSheetId="1" name="Z_6D7405D1_662F_4FCB_83D0_6742FE220258_.wvu.FilterData">'Seeds (no hacer)'!$A$1:$Y$67</definedName>
    <definedName hidden="1" localSheetId="1" name="Z_8A2C8069_2739_4138_BEB8_C1582EF2D9B6_.wvu.FilterData">'Seeds (no hacer)'!$A$1:$AB$67</definedName>
    <definedName hidden="1" localSheetId="1" name="Z_DF7D0FE1_E644_4F7F_95CB_2F0108E251CC_.wvu.FilterData">'Seeds (no hacer)'!$A$1:$Y$67</definedName>
    <definedName hidden="1" localSheetId="0" name="Z_00E0456C_34DC_44B8_A572_A0A7A8DA0968_.wvu.FilterData">Seeds!$A$1:$AG$919</definedName>
    <definedName hidden="1" localSheetId="1" name="Z_00E0456C_34DC_44B8_A572_A0A7A8DA0968_.wvu.FilterData">'Seeds (no hacer)'!$A$1:$Y$67</definedName>
    <definedName hidden="1" localSheetId="0" name="Z_E92180BE_AC20_4EC8_8C01_DAB84B95FB07_.wvu.FilterData">Seeds!$A$1:$AG$919</definedName>
    <definedName hidden="1" localSheetId="0" name="Z_ED366B9A_B128_40F7_AE4F_428363A03B8D_.wvu.FilterData">Seeds!$A$1:$AG$919</definedName>
    <definedName hidden="1" localSheetId="1" name="Z_ED366B9A_B128_40F7_AE4F_428363A03B8D_.wvu.FilterData">'Seeds (no hacer)'!$A$1:$Y$67</definedName>
    <definedName hidden="1" localSheetId="0" name="Z_057453AF_DC5B_4150_BA92_8D300ECA300E_.wvu.FilterData">Seeds!$A$1:$AG$919</definedName>
    <definedName hidden="1" localSheetId="0" name="Z_AFC24188_AAF9_4D34_96D6_E8153747E6B4_.wvu.FilterData">Seeds!$A$1:$AF$919</definedName>
    <definedName hidden="1" localSheetId="0" name="Z_4C8BB28D_2897_4F02_A5BC_1FE6A4F0D83D_.wvu.FilterData">Seeds!$A$1:$AG$919</definedName>
    <definedName hidden="1" localSheetId="1" name="Z_4C8BB28D_2897_4F02_A5BC_1FE6A4F0D83D_.wvu.FilterData">'Seeds (no hacer)'!$A$1:$Y$67</definedName>
    <definedName hidden="1" localSheetId="0" name="Z_DE449A11_E9E1_471A_A64B_204B3771944C_.wvu.FilterData">Seeds!$A$1:$AG$919</definedName>
    <definedName hidden="1" localSheetId="1" name="Z_DE449A11_E9E1_471A_A64B_204B3771944C_.wvu.FilterData">'Seeds (no hacer)'!$A$1:$Y$67</definedName>
    <definedName hidden="1" localSheetId="0" name="Z_4D2843FF_FA02_4DBF_8FF6_150E4028A375_.wvu.FilterData">Seeds!$A$1:$AG$919</definedName>
    <definedName hidden="1" localSheetId="1" name="Z_4D2843FF_FA02_4DBF_8FF6_150E4028A375_.wvu.FilterData">'Seeds (no hacer)'!$A$1:$Y$67</definedName>
    <definedName hidden="1" localSheetId="0" name="Z_8D4217E7_6FDD_4D73_B700_1AB6BBC77093_.wvu.FilterData">Seeds!$A$1:$AG$919</definedName>
    <definedName hidden="1" localSheetId="1" name="Z_8D4217E7_6FDD_4D73_B700_1AB6BBC77093_.wvu.FilterData">'Seeds (no hacer)'!$A$1:$Y$67</definedName>
    <definedName hidden="1" localSheetId="1" name="Z_6FC6EE80_E0E2_420F_9D3C_8AF18D989DE9_.wvu.FilterData">'Seeds (no hacer)'!$A$1:$AB$67</definedName>
    <definedName hidden="1" localSheetId="0" name="Z_A465EBCF_5611_4E68_9EA7_7356733CD211_.wvu.FilterData">Seeds!$A$1:$AG$919</definedName>
    <definedName hidden="1" localSheetId="1" name="Z_A465EBCF_5611_4E68_9EA7_7356733CD211_.wvu.FilterData">'Seeds (no hacer)'!$A$1:$Y$67</definedName>
    <definedName hidden="1" localSheetId="1" name="Z_DC7E4EF1_E9A3_4E11_B49D_2311D2BB3257_.wvu.FilterData">'Seeds (no hacer)'!$A$1:$AB$67</definedName>
    <definedName hidden="1" localSheetId="0" name="Z_7043994F_7D15_40AC_AC4E_7C74A69BD185_.wvu.FilterData">Seeds!$A$1:$AG$919</definedName>
    <definedName hidden="1" localSheetId="1" name="Z_7043994F_7D15_40AC_AC4E_7C74A69BD185_.wvu.FilterData">'Seeds (no hacer)'!$A$1:$Y$67</definedName>
    <definedName hidden="1" localSheetId="0" name="Z_C5A1A0FA_214F_4A2F_9660_0343B966B4A9_.wvu.FilterData">Seeds!$A$1:$AG$919</definedName>
    <definedName hidden="1" localSheetId="1" name="Z_C5A1A0FA_214F_4A2F_9660_0343B966B4A9_.wvu.FilterData">'Seeds (no hacer)'!$A$1:$Y$67</definedName>
    <definedName hidden="1" localSheetId="0" name="Z_CBD965DF_3600_48BF_AC16_EE8949FB0784_.wvu.FilterData">Seeds!$A$1:$AG$919</definedName>
    <definedName hidden="1" localSheetId="1" name="Z_CBD965DF_3600_48BF_AC16_EE8949FB0784_.wvu.FilterData">'Seeds (no hacer)'!$A$1:$Y$67</definedName>
    <definedName hidden="1" localSheetId="0" name="Z_A6304E36_7531_4A5A_85F6_1ECC19A04665_.wvu.FilterData">Seeds!$A$1:$AG$919</definedName>
    <definedName hidden="1" localSheetId="0" name="Z_F1B1836E_71D7_4CBF_B4C0_AB8AED5F105A_.wvu.FilterData">Seeds!$A$1:$AG$919</definedName>
    <definedName hidden="1" localSheetId="1" name="Z_F1B1836E_71D7_4CBF_B4C0_AB8AED5F105A_.wvu.FilterData">'Seeds (no hacer)'!$A$1:$Y$67</definedName>
    <definedName hidden="1" localSheetId="1" name="Z_49084F82_E907_4A72_A15B_9C601DC14230_.wvu.FilterData">'Seeds (no hacer)'!$A$1:$Y$67</definedName>
    <definedName hidden="1" localSheetId="0" name="Z_2D9B1FF6_5935_413C_A7E3_25AD073658D0_.wvu.FilterData">Seeds!$A$1:$AG$919</definedName>
    <definedName hidden="1" localSheetId="1" name="Z_2D9B1FF6_5935_413C_A7E3_25AD073658D0_.wvu.FilterData">'Seeds (no hacer)'!$A$1:$X$67</definedName>
    <definedName hidden="1" localSheetId="0" name="Z_EB13B758_0B25_473D_ADA5_8F7E1416FD6C_.wvu.FilterData">Seeds!$A$1:$AG$919</definedName>
    <definedName hidden="1" localSheetId="1" name="Z_EB13B758_0B25_473D_ADA5_8F7E1416FD6C_.wvu.FilterData">'Seeds (no hacer)'!$A$1:$Y$67</definedName>
    <definedName hidden="1" localSheetId="1" name="Z_D3B1BD40_04F2_461C_896D_9E75343F26A1_.wvu.FilterData">'Seeds (no hacer)'!$A$1:$AB$67</definedName>
    <definedName hidden="1" localSheetId="0" name="Z_69D75AF0_F982_42B8_863A_33F29F77A37B_.wvu.FilterData">Seeds!$A$1:$AF$919</definedName>
    <definedName hidden="1" localSheetId="1" name="Z_8E06D24E_FB56_406B_AA7F_A3BBFF38C734_.wvu.FilterData">'Seeds (no hacer)'!$A$1:$Y$67</definedName>
    <definedName hidden="1" localSheetId="0" name="Z_C23D7AAB_A809_4335_BBC4_8747B57937E7_.wvu.FilterData">Seeds!$A$1:$AG$919</definedName>
    <definedName hidden="1" localSheetId="1" name="Z_C23D7AAB_A809_4335_BBC4_8747B57937E7_.wvu.FilterData">'Seeds (no hacer)'!$D$1:$D$67</definedName>
    <definedName hidden="1" localSheetId="0" name="Z_900086E6_87EA_401F_8C9E_0E20FD8DCCCC_.wvu.FilterData">Seeds!$A$1:$AG$919</definedName>
    <definedName hidden="1" localSheetId="1" name="Z_900086E6_87EA_401F_8C9E_0E20FD8DCCCC_.wvu.FilterData">'Seeds (no hacer)'!$A$1:$Y$67</definedName>
    <definedName hidden="1" localSheetId="0" name="Z_141DF3B8_C176_4CDF_89BC_24AFC1FAFF9E_.wvu.FilterData">Seeds!$A$1:$AG$919</definedName>
    <definedName hidden="1" localSheetId="1" name="Z_141DF3B8_C176_4CDF_89BC_24AFC1FAFF9E_.wvu.FilterData">'Seeds (no hacer)'!$A$1:$Y$67</definedName>
    <definedName hidden="1" localSheetId="0" name="Z_1B27EE2C_BB21_4B8E_9E56_493C419BC7D9_.wvu.FilterData">Seeds!$A$1:$AG$919</definedName>
    <definedName hidden="1" localSheetId="1" name="Z_1B27EE2C_BB21_4B8E_9E56_493C419BC7D9_.wvu.FilterData">'Seeds (no hacer)'!$A$1:$Y$67</definedName>
    <definedName hidden="1" localSheetId="1" name="Z_174A8059_4F11_45B5_8D97_38B061B7439F_.wvu.FilterData">'Seeds (no hacer)'!$A$1:$AB$67</definedName>
    <definedName hidden="1" localSheetId="0" name="Z_4D45B9B7_7D5A_4CC7_89FA_A4893B22F162_.wvu.FilterData">Seeds!$A$1:$AG$919</definedName>
    <definedName hidden="1" localSheetId="1" name="Z_4D45B9B7_7D5A_4CC7_89FA_A4893B22F162_.wvu.FilterData">'Seeds (no hacer)'!$A$1:$Y$67</definedName>
    <definedName hidden="1" localSheetId="1" name="Z_A7D499A5_2E4E_4750_A502_D057005B21B6_.wvu.FilterData">'Seeds (no hacer)'!$A$1:$Y$67</definedName>
    <definedName hidden="1" localSheetId="0" name="Z_D6C55DBA_6B89_4A63_9382_C7E6C229522E_.wvu.FilterData">Seeds!$A$1:$AG$919</definedName>
    <definedName hidden="1" localSheetId="0" name="Z_98D436D5_DD5C_4E29_8CA9_7DC131448D67_.wvu.FilterData">Seeds!$A$1:$AF$919</definedName>
    <definedName hidden="1" localSheetId="0" name="Z_5BD030CE_AC8B_4634_8D43_932AE8B96EBF_.wvu.FilterData">Seeds!$A$1:$AF$919</definedName>
    <definedName hidden="1" localSheetId="1" name="Z_8E0E7450_5642_43A3_A9E2_06B60984005A_.wvu.FilterData">'Seeds (no hacer)'!$A$1:$AB$67</definedName>
    <definedName hidden="1" localSheetId="1" name="Z_4A41E471_9A17_4FEC_8D1E_7CC98D9ED57A_.wvu.FilterData">'Seeds (no hacer)'!$A$1:$Y$67</definedName>
    <definedName hidden="1" localSheetId="0" name="Z_24603379_0A94_4111_965E_BE77BBEBAA05_.wvu.FilterData">Seeds!$A$1:$AG$918</definedName>
    <definedName hidden="1" localSheetId="0" name="Z_8A177D0A_E2ED_40CC_9DF9_479F680EB668_.wvu.FilterData">Seeds!$A$1:$AG$919</definedName>
    <definedName hidden="1" localSheetId="1" name="Z_8A177D0A_E2ED_40CC_9DF9_479F680EB668_.wvu.FilterData">'Seeds (no hacer)'!$J$1:$J$17</definedName>
    <definedName hidden="1" localSheetId="0" name="Z_2569C216_01E8_4998_AB18_F571CC714B1C_.wvu.FilterData">Seeds!$A$1:$AG$919</definedName>
    <definedName hidden="1" localSheetId="1" name="Z_2569C216_01E8_4998_AB18_F571CC714B1C_.wvu.FilterData">'Seeds (no hacer)'!$A$1:$Y$67</definedName>
    <definedName hidden="1" localSheetId="0" name="Z_A43D0A48_2C89_4BB1_B521_AF397E78BA09_.wvu.FilterData">Seeds!$A$1:$AG$919</definedName>
    <definedName hidden="1" localSheetId="1" name="Z_A43D0A48_2C89_4BB1_B521_AF397E78BA09_.wvu.FilterData">'Seeds (no hacer)'!$A$1:$Y$67</definedName>
    <definedName hidden="1" localSheetId="0" name="Z_675E3E88_846B_4E42_8242_68A3E2300216_.wvu.FilterData">Seeds!$A$1:$AG$919</definedName>
    <definedName hidden="1" localSheetId="0" name="Z_0A84C036_5CB5_49BF_941F_1581060D61C1_.wvu.FilterData">Seeds!$A$1:$AF$919</definedName>
    <definedName hidden="1" localSheetId="0" name="Z_6F53AEFA_C583_4115_8DEE_4467F5D1C6EA_.wvu.FilterData">Seeds!$A$1:$AG$919</definedName>
    <definedName hidden="1" localSheetId="0" name="Z_BEF31FE8_7B60_42F3_A4F8_AE95D62584E5_.wvu.FilterData">Seeds!$A$1:$AG$919</definedName>
    <definedName hidden="1" localSheetId="1" name="Z_BEF31FE8_7B60_42F3_A4F8_AE95D62584E5_.wvu.FilterData">'Seeds (no hacer)'!$A$1:$Y$67</definedName>
    <definedName hidden="1" localSheetId="0" name="Z_4D85E152_D42C_4999_AE96_48FA5EABE6D5_.wvu.FilterData">Seeds!$A$1:$AG$919</definedName>
    <definedName hidden="1" localSheetId="1" name="Z_4D85E152_D42C_4999_AE96_48FA5EABE6D5_.wvu.FilterData">'Seeds (no hacer)'!$A$1:$Y$67</definedName>
    <definedName hidden="1" localSheetId="0" name="Z_885E9846_8D39_411E_B9A6_9C397991C8FF_.wvu.FilterData">Seeds!$A$1:$AG$919</definedName>
    <definedName hidden="1" localSheetId="1" name="Z_885E9846_8D39_411E_B9A6_9C397991C8FF_.wvu.FilterData">'Seeds (no hacer)'!$A$1:$Y$67</definedName>
    <definedName hidden="1" localSheetId="0" name="Z_02D9EF75_8F38_4A1B_AEA6_18BEF6657F67_.wvu.FilterData">Seeds!$A$1:$AG$919</definedName>
    <definedName hidden="1" localSheetId="1" name="Z_02D9EF75_8F38_4A1B_AEA6_18BEF6657F67_.wvu.FilterData">'Seeds (no hacer)'!$A$1:$Y$67</definedName>
    <definedName hidden="1" localSheetId="0" name="Z_F729B2CF_FAF0_4F8B_881B_10B83322155B_.wvu.FilterData">Seeds!$A$1:$AG$919</definedName>
    <definedName hidden="1" localSheetId="1" name="Z_6E5EAEB7_0865_456D_8483_3DB981B9C813_.wvu.FilterData">'Seeds (no hacer)'!$A$1:$Y$67</definedName>
    <definedName hidden="1" localSheetId="0" name="Z_31F234D1_CCCB_42BD_8C09_AC5D751C16E5_.wvu.FilterData">Seeds!$A$1:$AF$919</definedName>
    <definedName hidden="1" localSheetId="1" name="Z_31F234D1_CCCB_42BD_8C09_AC5D751C16E5_.wvu.FilterData">'Seeds (no hacer)'!$A$1:$W$17</definedName>
    <definedName hidden="1" localSheetId="0" name="Z_E2E49E23_9320_4B80_901A_FA2F4D8ACFB0_.wvu.FilterData">Seeds!$A$1:$AG$919</definedName>
    <definedName hidden="1" localSheetId="1" name="Z_E2E49E23_9320_4B80_901A_FA2F4D8ACFB0_.wvu.FilterData">'Seeds (no hacer)'!$A$1:$Y$67</definedName>
    <definedName hidden="1" localSheetId="1" name="Z_FAA92D1F_7510_452F_9CD0_517284C26B59_.wvu.FilterData">'Seeds (no hacer)'!$A$1:$Y$67</definedName>
    <definedName hidden="1" localSheetId="0" name="Z_B23072F8_B9A0_4914_8D41_46D2F2FE2B4F_.wvu.FilterData">Seeds!$A$1:$AG$919</definedName>
    <definedName hidden="1" localSheetId="1" name="Z_B23072F8_B9A0_4914_8D41_46D2F2FE2B4F_.wvu.FilterData">'Seeds (no hacer)'!$B$1:$P$67</definedName>
    <definedName hidden="1" localSheetId="1" name="Z_ECFC45B1_984E_4A4D_A568_D87795D16BF8_.wvu.FilterData">'Seeds (no hacer)'!$A$1:$AB$67</definedName>
  </definedNames>
  <calcPr/>
  <customWorkbookViews>
    <customWorkbookView activeSheetId="0" maximized="1" windowHeight="0" windowWidth="0" guid="{5608E3D0-1517-48A6-A604-CBE4FD2CD016}" name="Filtro 17"/>
    <customWorkbookView activeSheetId="0" maximized="1" windowHeight="0" windowWidth="0" guid="{7E33E8B3-9768-41BD-90BE-17AAD9A0A25A}" name="Filtro 18"/>
    <customWorkbookView activeSheetId="0" maximized="1" windowHeight="0" windowWidth="0" guid="{6DA8D78B-1F78-4B86-9BFE-118BF19689A9}" name="Filtro 15"/>
    <customWorkbookView activeSheetId="0" maximized="1" windowHeight="0" windowWidth="0" guid="{6FC6EE80-E0E2-420F-9D3C-8AF18D989DE9}" name="Filtro 59"/>
    <customWorkbookView activeSheetId="0" maximized="1" windowHeight="0" windowWidth="0" guid="{00E0456C-34DC-44B8-A572-A0A7A8DA0968}" name="Filtro 16"/>
    <customWorkbookView activeSheetId="0" maximized="1" windowHeight="0" windowWidth="0" guid="{A43D0A48-2C89-4BB1-B521-AF397E78BA09}" name="Filtro 13"/>
    <customWorkbookView activeSheetId="0" maximized="1" windowHeight="0" windowWidth="0" guid="{8E06D24E-FB56-406B-AA7F-A3BBFF38C734}" name="Filtro 57"/>
    <customWorkbookView activeSheetId="0" maximized="1" windowHeight="0" windowWidth="0" guid="{900086E6-87EA-401F-8C9E-0E20FD8DCCCC}" name="Filtro 14"/>
    <customWorkbookView activeSheetId="0" maximized="1" windowHeight="0" windowWidth="0" guid="{35CFA208-B03E-4E18-8015-CA4D5C940E6F}" name="Filtro 58"/>
    <customWorkbookView activeSheetId="0" maximized="1" windowHeight="0" windowWidth="0" guid="{1DFD0D65-407A-4A50-8E39-F31F19401667}" name="Filtro 11"/>
    <customWorkbookView activeSheetId="0" maximized="1" windowHeight="0" windowWidth="0" guid="{49084F82-E907-4A72-A15B-9C601DC14230}" name="Filtro 55"/>
    <customWorkbookView activeSheetId="0" maximized="1" windowHeight="0" windowWidth="0" guid="{F1B1836E-71D7-4CBF-B4C0-AB8AED5F105A}" name="Filtro 12"/>
    <customWorkbookView activeSheetId="0" maximized="1" windowHeight="0" windowWidth="0" guid="{4A41E471-9A17-4FEC-8D1E-7CC98D9ED57A}" name="Filtro 56"/>
    <customWorkbookView activeSheetId="0" maximized="1" windowHeight="0" windowWidth="0" guid="{98D436D5-DD5C-4E29-8CA9-7DC131448D67}" name="Check"/>
    <customWorkbookView activeSheetId="0" maximized="1" windowHeight="0" windowWidth="0" guid="{DF7D0FE1-E644-4F7F-95CB-2F0108E251CC}" name="Filtro 53"/>
    <customWorkbookView activeSheetId="0" maximized="1" windowHeight="0" windowWidth="0" guid="{9B3B2E70-3FAA-4A9C-ACD1-A0CFC1D439F2}" name="Filtro 10"/>
    <customWorkbookView activeSheetId="0" maximized="1" windowHeight="0" windowWidth="0" guid="{F494B96B-E88F-40CE-8A5B-750203983E1A}" name="Filtro 51"/>
    <customWorkbookView activeSheetId="0" maximized="1" windowHeight="0" windowWidth="0" guid="{992886AB-C667-4550-96E1-BE848FFEDD06}" name="Filtro 52"/>
    <customWorkbookView activeSheetId="0" maximized="1" windowHeight="0" windowWidth="0" guid="{A8F7C0CF-4735-4A6F-9D8E-D7B08FE350BA}" name="teclados"/>
    <customWorkbookView activeSheetId="0" maximized="1" windowHeight="0" windowWidth="0" guid="{0A84C036-5CB5-49BF-941F-1581060D61C1}" name="Manuel"/>
    <customWorkbookView activeSheetId="0" maximized="1" windowHeight="0" windowWidth="0" guid="{14F8470A-08AD-40BE-92B3-5A28C821DFDD}" name="Filtro 50"/>
    <customWorkbookView activeSheetId="0" maximized="1" windowHeight="0" windowWidth="0" guid="{E92180BE-AC20-4EC8-8C01-DAB84B95FB07}" name="Single Choice"/>
    <customWorkbookView activeSheetId="0" maximized="1" windowHeight="0" windowWidth="0" guid="{4BD65439-CAA4-4D1E-AF04-253193163C7C}" name="Orto"/>
    <customWorkbookView activeSheetId="0" maximized="1" windowHeight="0" windowWidth="0" guid="{5BD030CE-AC8B-4634-8D43-932AE8B96EBF}" name="Erica"/>
    <customWorkbookView activeSheetId="0" maximized="1" windowHeight="0" windowWidth="0" guid="{2548D38C-5E21-4560-B7CB-BA14CC18FEEB}" name="JSON sin imagen"/>
    <customWorkbookView activeSheetId="0" maximized="1" windowHeight="0" windowWidth="0" guid="{AFC24188-AAF9-4D34-96D6-E8153747E6B4}" name="Order"/>
    <customWorkbookView activeSheetId="0" maximized="1" windowHeight="0" windowWidth="0" guid="{E2E49E23-9320-4B80-901A-FA2F4D8ACFB0}" name="Filtro 28"/>
    <customWorkbookView activeSheetId="0" maximized="1" windowHeight="0" windowWidth="0" guid="{7D408D81-1197-46F9-A3B9-0F86A4AA81C9}" name="Filtro 29"/>
    <customWorkbookView activeSheetId="0" maximized="1" windowHeight="0" windowWidth="0" guid="{CBD965DF-3600-48BF-AC16-EE8949FB0784}" name="Filtro 26"/>
    <customWorkbookView activeSheetId="0" maximized="1" windowHeight="0" windowWidth="0" guid="{4D85E152-D42C-4999-AE96-48FA5EABE6D5}" name="Filtro 27"/>
    <customWorkbookView activeSheetId="0" maximized="1" windowHeight="0" windowWidth="0" guid="{BEF31FE8-7B60-42F3-A4F8-AE95D62584E5}" name="Filtro 24"/>
    <customWorkbookView activeSheetId="0" maximized="1" windowHeight="0" windowWidth="0" guid="{31F234D1-CCCB-42BD-8C09-AC5D751C16E5}" name="Filtro 8"/>
    <customWorkbookView activeSheetId="0" maximized="1" windowHeight="0" windowWidth="0" guid="{213FB698-FB63-4302-BB6E-309EDD29A056}" name="Filtro 9"/>
    <customWorkbookView activeSheetId="0" maximized="1" windowHeight="0" windowWidth="0" guid="{A19F4453-91E9-4540-9EB0-EA9C02898C0C}" name="Filtro 25"/>
    <customWorkbookView activeSheetId="0" maximized="1" windowHeight="0" windowWidth="0" guid="{141DF3B8-C176-4CDF-89BC-24AFC1FAFF9E}" name="Filtro 22"/>
    <customWorkbookView activeSheetId="0" maximized="1" windowHeight="0" windowWidth="0" guid="{AE16941A-D8E7-49B9-9F04-5C3C0C731D3D}" name="Filtro 66"/>
    <customWorkbookView activeSheetId="0" maximized="1" windowHeight="0" windowWidth="0" guid="{38A7F920-1E10-49C4-B125-F0EB348D5E97}" name="Filtro 23"/>
    <customWorkbookView activeSheetId="0" maximized="1" windowHeight="0" windowWidth="0" guid="{174A8059-4F11-45B5-8D97-38B061B7439F}" name="Filtro 67"/>
    <customWorkbookView activeSheetId="0" maximized="1" windowHeight="0" windowWidth="0" guid="{2655DA9B-6B3E-4F6D-A70C-EFF48D2D3431}" name="Filtro 20"/>
    <customWorkbookView activeSheetId="0" maximized="1" windowHeight="0" windowWidth="0" guid="{147B1488-6ACA-47A1-B579-A3644C6AB8AA}" name="Filtro 64"/>
    <customWorkbookView activeSheetId="0" maximized="1" windowHeight="0" windowWidth="0" guid="{7043994F-7D15-40AC-AC4E-7C74A69BD185}" name="Filtro 21"/>
    <customWorkbookView activeSheetId="0" maximized="1" windowHeight="0" windowWidth="0" guid="{8A2C8069-2739-4138-BEB8-C1582EF2D9B6}" name="Filtro 65"/>
    <customWorkbookView activeSheetId="0" maximized="1" windowHeight="0" windowWidth="0" guid="{69D75AF0-F982-42B8-863A-33F29F77A37B}" name="Traducão brasil"/>
    <customWorkbookView activeSheetId="0" maximized="1" windowHeight="0" windowWidth="0" guid="{DC7E4EF1-E9A3-4E11-B49D-2311D2BB3257}" name="Filtro 62"/>
    <customWorkbookView activeSheetId="0" maximized="1" windowHeight="0" windowWidth="0" guid="{D3B1BD40-04F2-461C-896D-9E75343F26A1}" name="Filtro 63"/>
    <customWorkbookView activeSheetId="0" maximized="1" windowHeight="0" windowWidth="0" guid="{ECFC45B1-984E-4A4D-A568-D87795D16BF8}" name="Filtro 60"/>
    <customWorkbookView activeSheetId="0" maximized="1" windowHeight="0" windowWidth="0" guid="{8E0E7450-5642-43A3-A9E2-06B60984005A}" name="Filtro 61"/>
    <customWorkbookView activeSheetId="0" maximized="1" windowHeight="0" windowWidth="0" guid="{B7AA2442-BB8E-482E-821F-8AC7483DBACC}" name="revisar imagenes centradas"/>
    <customWorkbookView activeSheetId="0" maximized="1" windowHeight="0" windowWidth="0" guid="{A6304E36-7531-4A5A-85F6-1ECC19A04665}" name="BNCC"/>
    <customWorkbookView activeSheetId="0" maximized="1" windowHeight="0" windowWidth="0" guid="{58D2E15F-ECE5-4241-B39D-FCC11164FEA4}" name="Dani"/>
    <customWorkbookView activeSheetId="0" maximized="1" windowHeight="0" windowWidth="0" guid="{2D9B1FF6-5935-413C-A7E3-25AD073658D0}" name="Filtro 19"/>
    <customWorkbookView activeSheetId="0" maximized="1" windowHeight="0" windowWidth="0" guid="{02D9EF75-8F38-4A1B-AEA6-18BEF6657F67}" name="Filtro 39"/>
    <customWorkbookView activeSheetId="0" maximized="1" windowHeight="0" windowWidth="0" guid="{C5A1A0FA-214F-4A2F-9660-0343B966B4A9}" name="Filtro 37"/>
    <customWorkbookView activeSheetId="0" maximized="1" windowHeight="0" windowWidth="0" guid="{6D7405D1-662F-4FCB-83D0-6742FE220258}" name="Filtro 38"/>
    <customWorkbookView activeSheetId="0" maximized="1" windowHeight="0" windowWidth="0" guid="{1B27EE2C-BB21-4B8E-9E56-493C419BC7D9}" name="Filtro 35"/>
    <customWorkbookView activeSheetId="0" maximized="1" windowHeight="0" windowWidth="0" guid="{4C8BB28D-2897-4F02-A5BC-1FE6A4F0D83D}" name="Filtro 36"/>
    <customWorkbookView activeSheetId="0" maximized="1" windowHeight="0" windowWidth="0" guid="{D35A0DD9-44C5-4651-B582-74601F21BA6E}" name="Filtro 33"/>
    <customWorkbookView activeSheetId="0" maximized="1" windowHeight="0" windowWidth="0" guid="{F729B2CF-FAF0-4F8B-881B-10B83322155B}" name="Scaff con SC o MC"/>
    <customWorkbookView activeSheetId="0" maximized="1" windowHeight="0" windowWidth="0" guid="{A465EBCF-5611-4E68-9EA7-7356733CD211}" name="Filtro 34"/>
    <customWorkbookView activeSheetId="0" maximized="1" windowHeight="0" windowWidth="0" guid="{675E3E88-846B-4E42-8242-68A3E2300216}" name="Carlos Andrade"/>
    <customWorkbookView activeSheetId="0" maximized="1" windowHeight="0" windowWidth="0" guid="{2569C216-01E8-4998-AB18-F571CC714B1C}" name="Filtro 31"/>
    <customWorkbookView activeSheetId="0" maximized="1" windowHeight="0" windowWidth="0" guid="{885E9846-8D39-411E-B9A6-9C397991C8FF}" name="Filtro 32"/>
    <customWorkbookView activeSheetId="0" maximized="1" windowHeight="0" windowWidth="0" guid="{6E5EAEB7-0865-456D-8483-3DB981B9C813}" name="Filtro 30"/>
    <customWorkbookView activeSheetId="0" maximized="1" windowHeight="0" windowWidth="0" guid="{878E270B-7A49-49D2-AE3E-36C4CB67CB44}" name="Match"/>
    <customWorkbookView activeSheetId="0" maximized="1" windowHeight="0" windowWidth="0" guid="{C55C240A-4655-43CC-A16E-5E6F13EDD1BF}" name="Filtro 4"/>
    <customWorkbookView activeSheetId="0" maximized="1" windowHeight="0" windowWidth="0" guid="{C23D7AAB-A809-4335-BBC4-8747B57937E7}" name="Filtro 5"/>
    <customWorkbookView activeSheetId="0" maximized="1" windowHeight="0" windowWidth="0" guid="{B23072F8-B9A0-4914-8D41-46D2F2FE2B4F}" name="Filtro 6"/>
    <customWorkbookView activeSheetId="0" maximized="1" windowHeight="0" windowWidth="0" guid="{06CE04ED-D2C1-4512-90CC-E9E6E1A87739}" name="Filtro 7"/>
    <customWorkbookView activeSheetId="0" maximized="1" windowHeight="0" windowWidth="0" guid="{C962E061-43F5-4E1F-A551-83503617B889}" name="Filtro 1"/>
    <customWorkbookView activeSheetId="0" maximized="1" windowHeight="0" windowWidth="0" guid="{1EC8F8E2-DAA2-4C1C-8EAD-73C6BA23DA72}" name="Filtro 2"/>
    <customWorkbookView activeSheetId="0" maximized="1" windowHeight="0" windowWidth="0" guid="{8A177D0A-E2ED-40CC-9DF9-479F680EB668}" name="Filtro 3"/>
    <customWorkbookView activeSheetId="0" maximized="1" windowHeight="0" windowWidth="0" guid="{24603379-0A94-4111-965E-BE77BBEBAA05}" name="Traducciones USA Dani"/>
    <customWorkbookView activeSheetId="0" maximized="1" windowHeight="0" windowWidth="0" guid="{A7D499A5-2E4E-4750-A502-D057005B21B6}" name="Filtro 48"/>
    <customWorkbookView activeSheetId="0" maximized="1" windowHeight="0" windowWidth="0" guid="{DE449A11-E9E1-471A-A64B-204B3771944C}" name="Filtro 46"/>
    <customWorkbookView activeSheetId="0" maximized="1" windowHeight="0" windowWidth="0" guid="{FAA92D1F-7510-452F-9CD0-517284C26B59}" name="Filtro 47"/>
    <customWorkbookView activeSheetId="0" maximized="1" windowHeight="0" windowWidth="0" guid="{4D2843FF-FA02-4DBF-8FF6-150E4028A375}" name="Filtro 44"/>
    <customWorkbookView activeSheetId="0" maximized="1" windowHeight="0" windowWidth="0" guid="{EB13B758-0B25-473D-ADA5-8F7E1416FD6C}" name="Filtro 45"/>
    <customWorkbookView activeSheetId="0" maximized="1" windowHeight="0" windowWidth="0" guid="{057453AF-DC5B-4150-BA92-8D300ECA300E}" name="Filtro 42"/>
    <customWorkbookView activeSheetId="0" maximized="1" windowHeight="0" windowWidth="0" guid="{4D45B9B7-7D5A-4CC7-89FA-A4893B22F162}" name="Filtro 43"/>
    <customWorkbookView activeSheetId="0" maximized="1" windowHeight="0" windowWidth="0" guid="{8D4217E7-6FDD-4D73-B700-1AB6BBC77093}" name="Filtro 40"/>
    <customWorkbookView activeSheetId="0" maximized="1" windowHeight="0" windowWidth="0" guid="{5A31E893-D754-4395-9652-313CE6C12DD5}" name="CC(ES)"/>
    <customWorkbookView activeSheetId="0" maximized="1" windowHeight="0" windowWidth="0" guid="{ED366B9A-B128-40F7-AE4F-428363A03B8D}" name="Filtro 41"/>
    <customWorkbookView activeSheetId="0" maximized="1" windowHeight="0" windowWidth="0" guid="{6F53AEFA-C583-4115-8DEE-4467F5D1C6EA}" name="Other JSON"/>
    <customWorkbookView activeSheetId="0" maximized="1" windowHeight="0" windowWidth="0" guid="{7333D596-B8F2-4926-B070-7E79B4442D2B}" name="Traducir a PT"/>
    <customWorkbookView activeSheetId="0" maximized="1" windowHeight="0" windowWidth="0" guid="{2392E289-C0C5-4F08-BD28-E18F27DBEDCF}" name="JSON con imagen"/>
    <customWorkbookView activeSheetId="0" maximized="1" windowHeight="0" windowWidth="0" guid="{D6C55DBA-6B89-4A63-9382-C7E6C229522E}"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<sst xmlns="http://schemas.openxmlformats.org/spreadsheetml/2006/main" count="17998" uniqueCount="6548">
  <si>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</si>
  <si>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</si>
  <si>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</si>
  <si>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</si>
  <si>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</si>
  <si>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</si>
  <si>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</si>
  <si>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</si>
  <si>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</si>
  <si>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</si>
  <si>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</si>
  <si>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</si>
  <si>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</si>
  <si>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</si>
  <si>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</si>
  <si>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</si>
  <si>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</si>
  <si>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</si>
  <si>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</si>
  <si>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</si>
  <si>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</si>
  <si>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</si>
  <si>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</si>
  <si>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</si>
  <si>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</si>
  <si>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</si>
  <si>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</si>
  <si>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</si>
  <si>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</si>
  <si>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</si>
  <si>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</si>
  <si>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</si>
  <si>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</si>
  <si>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</si>
  <si>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</si>
  <si>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</si>
  <si>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</si>
  <si>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</si>
  <si>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</si>
  <si>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</si>
  <si>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</si>
  <si>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</si>
  <si>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</si>
  <si>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</si>
  <si>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</si>
  <si>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</si>
  <si>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
    "id": "M6-NyO-1a-I-1-EN",
    "stimulus": "&lt;p&gt;Drag the spelling of each number to its corresponding place.&lt;/p&gt;",
    "hint": "&lt;p&gt;In the decimal numbering system, the value of each digit depends on its position in the number.&lt;/p&gt;",
    "feedback": "In the decimal numbering system, the value of each digit depends on its position in the number.",
    "seed": {
        "parameters": [
            {
                "name": "Q1",
                "label": null,
                "min": 100000,
                "max": 999999,
                "step": 1
            },
            {
                "name": "Q2",
                "label": null,
                "min": 1000000,
                "max": 9999999,
                "step": 1
            },
            {
                "name": "Q3",
                "label": null,
                "min": 10000000,
                "max": 99999999,
                "step": 1
            }
        ],
        "calculated": [
            {
                "name": "A1",
                "label": "{{Q1}}",
                "function": "Lemonlib.numToWords({{Q1}}, 'en')[0].toUpperCase() + Lemonlib.numToWords({{Q1}}, 'en').slice(1)"
            },
            {
                "name": "A2",
                "label": "{{Q2}}",
                "function": "Lemonlib.numToWords({{Q2}}, 'en')[0].toUpperCase() + Lemonlib.numToWords({{Q2}}, 'en').slice(1)"
            },
            {
                "name": "A3",
                "label": "{{Q3}}",
                "function": "Lemonlib.numToWords({{Q3}}, 'en')[0].toUpperCase() + Lemonlib.numToWords({{Q3}}, 'en').slice(1)"
            }
        ],
        "uniques": true
    },
    "algorithm": {
        "name": "linkOperationResult",
        "params": {
            "invert": [
                "true"
            ]
        },
        "template": "Match list"
    }
}</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</si>
  <si>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</si>
  <si>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</si>
  <si>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</si>
  <si>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</si>
  <si>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</si>
  <si>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</si>
  <si>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</si>
  <si>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</si>
  <si>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</si>
  <si>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</si>
  <si>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</si>
  <si>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
    "id": "M6-NyO-1a-E-1-EN",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and {{response}}&lt;/p&gt;",
    "seed": {
        "parameters": [
            {
                "name": "Q1",
                "label": null,
                "min": 1,
                "max": 9,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 Lemonlib.numToWords({{Q6}}, 'en')"
            }
        ],
        "uniques": true
    },
    "algorithm": {
        "name": "calculateOperation",
        "template": "Cloze with text"
    }
}</t>
  </si>
  <si>
    <t>{{T1}}: {{T2}} {{A1}} {{T3}}</t>
  </si>
  <si>
    <t>T1= {{Q1}}*1000000+{{Q2}}*100000+{{Q3}}*10000+{{Q4}}*1000+{{Q5}}*100+{{Q6}}
T2= Lemonlib.numToWords({{Q1}}*1000000+{{Q2}}*100000+{{Q3}}*10000+{{Q4}}*1000, 'es')
T3= Lemonlib.numToWords({{Q6}}, 'es')
A1= Lemonlib.numToWords({{Q5}}*100, 'es')</t>
  </si>
  <si>
    <t>{
    "id": "M6-NyO-1a-E-2-EN",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and {{T3}}&lt;/p&gt;",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</si>
  <si>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</si>
  <si>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</si>
  <si>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
    "id": "M6-NyO-1a-E-3-EN",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{{T3}}&lt;/p&gt;",
    "seed": {
        "parameters": [
            {
                "name": "Q1",
                "label": null,
                "min": 3,
                "max": 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"Lemonlib.numToWords({{Q1}}*1000000, 'en')",
                "temp": true
            },
            {
                "name": "T3",
                "label": "{{function}}",
                "function": "Lemonlib.numToWords({{Q3}}*10000+{{Q4}}*1000+{{Q5}}*100+{{Q6}}, 'en')",
                "temp": true
            },
            {
                "name": "A1",
                "label": "{{function}}",
                "function": "Lemonlib.numToWords({{Q2}}*100, 'en')"
            }
        ],
        "uniques": true
    },
    "algorithm": {
        "name": "calculateOperation",
        "template": "Cloze with text"
    }
}</t>
  </si>
  <si>
    <t>{{T1}}: {{A1}} {{T2}}</t>
  </si>
  <si>
    <t>Q1= Min = 1; Max = 9; Step = 1
Q2= Min = 1; Max = 9; Step = 1
Q3= Min = 10000; Max = 9999; Step = 1</t>
  </si>
  <si>
    <t>T1= {{Q1}}*1000000+{{Q2}}*100000+{{Q3}}
T2= Lemonlib.numToWords({{Q2}}*100000+{{Q3}}, 'es')
A1= Lemonlib.numToWords({{Q1}}*1000000, 'es')</t>
  </si>
  <si>
    <t>{
    "id": "M6-NyO-1a-E-4-EN",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{{response}} {{T2}}&lt;/p&gt;",
    "seed": {
        "parameters": [
            {
                "name": "Q1",
                "label": null,
                "min": 2,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</si>
  <si>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</si>
  <si>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</si>
  <si>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</si>
  <si>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</si>
  <si>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</si>
  <si>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
    "id": "M6-NyO-1a-A-1-EN",
    "stimulus": "&lt;p&gt;In one country there are {{T1}} bicycles in circulation. Fill in the blank.&lt;/p&gt;",
    "template": "&lt;p&gt;The number of bicycles in circulation is {{T2}} {{response}}.&lt;/p&gt;",
    "hint": "&lt;p&gt;In the decimal numbering system, the value of each digit depends on its position in the number.&lt;/p&gt;",
    "feedback": "&lt;p&gt;In the decimal numbering system, the value of each digit depends on its position in the number.&lt;/p&gt;",
    "seed": {
        "parameters": [
            {
                "name": "Q1",
                "label": null,
                "min": 3,
                "max": 3,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"Lemonlib.numToWords({{Q6}}, 'en')"
            }
        ],
        "uniques": true
    },
    "algorithm": {
        "name": "calculateOperation",
        "template": "Cloze with text"
    }
}</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</si>
  <si>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</si>
  <si>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</si>
  <si>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</si>
  <si>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</si>
  <si>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
    "id": "M6-NyO-1a-A-2-EN",
    "stimulus": "&lt;p&gt;To build a large skyscraper, {{T1}} bricks are needed. Fill in the blank.&lt;/p&gt;",
    "template": "&lt;p&gt;The number of bricks needed is {{T2}} {{response}} and {{T3}}.&lt;/p&gt;",
    "hint": "&lt;p&gt;In the decimal numbering system, the value of each digit depends on its position in the number.&lt;/p&gt;",
    "feedback": "&lt;p&gt;In the decimal numbering system, the value of each digit depends on its position in the number.&lt;/p&gt;",
    "seed": {
        "parameters": [
            {
                "name": "Q1",
                "label": null,
                "min": 1,
                "max": 1,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 Lemonlib.numToWords({{Q5}}*100, 'en')"
            }
        ],
        "uniques": true
    },
    "algorithm": {
        "name": "calculateOperation",
        "template": "Cloze with text"
    }
}</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</si>
  <si>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</si>
  <si>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</si>
  <si>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</si>
  <si>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</si>
  <si>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
    "id": "M6-NyO-1a-A-3-EN",
    "stimulus": "&lt;p&gt;In one year, {{T1}} watches were sold worldwide. Fill in the blank.&lt;/p&gt;",
    "template": "&lt;p&gt;The number of watches sold is {{T2}} {{response}} {{T3}}.&lt;/p&gt;",
    "hint": "&lt;p&gt;In the decimal numbering system, the value of each digit depends on its position in the number.&lt;/p&gt;",
    "feedback": "&lt;p&gt;In the decimal numbering system, the value of each digit depends on its position in the number.&lt;/p&gt;",
    "seed": {
        "parameters": [
            {
                "name": "Q1",
                "label": null,
                "min": 100,
                "max": 999,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 Lemonlib.numToWords({{Q1}}*1000000, 'en')",
                "temp": true
            },
            {
                "name": "T3",
                "label": "{{function}}",
                "function": "Lemonlib.numToWords({{Q3}}*10000+{{Q4}}*1000+{{Q5}}*100+{{Q6}}, 'en')",
                "temp": true
            },
            {
                "name": "A1",
                "label": "{{function}}",
                "function": " Lemonlib.numToWords({{Q2}}*100, 'en')"
            }
        ],
        "uniques": true
    },
    "algorithm": {
        "name": "calculateOperation",
        "template": "Cloze with text"
    }
}</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</si>
  <si>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</si>
  <si>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</si>
  <si>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</si>
  <si>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
    "id": "M6-NyO-1a-A-4-EN",
    "stimulus": "&lt;p&gt;Some astronomers found a planet with a diameter of {{T1}} m. Fill in the blank.&lt;/p&gt;",
    "template": "&lt;p&gt;The diameter is {{response}} {{T2}} meters long.&lt;/p&gt;",
    "hint": "&lt;p&gt;In the decimal numbering system, the value of each digit depends on its position in the number.&lt;/p&gt;",
    "feedback": "&lt;p&gt;In the decimal numbering system, the value of each digit depends on its position in the number.&lt;/p&gt;",
    "seed": {
        "parameters": [
            {
                "name": "Q1",
                "label": null,
                "min": 1,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</si>
  <si>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</si>
  <si>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</si>
  <si>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</si>
  <si>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
    "id": "M6-NyO-1a-A-5-EN",
    "stimulus": "&lt;p&gt;Julian downloaded a song that occupies {{T1}} bytes. Fill in the blank.&lt;/p&gt;",
    "template": "&lt;p&gt;It occupies {{T2}} {{response}} and {{T3}} bytes.&lt;/p&gt;",
    "hint": "&lt;p&gt;In the decimal number system, the value of each digit depends on its position in the number.&lt;/p&gt;",
    "feedback": "&lt;p&gt;In the decimal number system, the value of each digit depends on its position in the number.&lt;/p&gt;",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</si>
  <si>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</si>
  <si>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</si>
  <si>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</si>
  <si>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</si>
  <si>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</si>
  <si>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</si>
  <si>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</si>
  <si>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
    "id": "M6-NyO-1b-I-1-EN",
    "stimulus": "&lt;p&gt;Select if the spelling of these numbers is correct or incorrect.&lt;/p&gt;",
    "hint": "&lt;p&gt;In the decimal numbering system, the value of each digit depends on its position in the number.&lt;/p&gt;",
    "feedback": "&lt;p&gt;In the decimal numbering system, the value of each digit depends on its position in the number.&lt;/p&gt;",
    "seed": {
        "parameters": [
            {
                "name": "Q1",
                "min": 1000000,
                "max": 3000000,
                "step": 1
            },
            {
                "name": "Q2",
                "min": 1000000,
                "max": 3000000,
                "step": 1
            },
            {
                "name": "Q3",
                "min": 1000000,
                "max": 3000000,
                "step": 1
            },
            {
                "name": "Q4",
                "min": 1000000,
                "max": 3000000,
                "step": 1
            },
            {
                "name": "Q5",
                "min": 1000000,
                "max": 3000000,
                "step": 1
            },
            {
                "name": "Q6",
                "min": 1000000,
                "max": 3000000,
                "step": 1
            }
        ],
        "calculated": [
            {
                "name": "T3",
                "function": "{{Q3}}+10",
                "temp": true
            },
            {
                "name": "T4",
                "function": "{{Q4}}+100",
                "temp": true
            },
            {
                "name": "T5",
                "function": "{{Q5}}+1000",
                "temp": true
            },
            {
                "name": "A1",
                "function": "Lemonlib.numToWords({{Q1}}, 'en')\r",
                "label": "{{Q1}}: {{function}}"
            },
            {
                "name": "A2",
                "function": "Lemonlib.numToWords({{Q2}}, 'en')\r",
                "label": "{{Q2}}: {{function}}"
            },
            {
                "name": "A3",
                "function": "Lemonlib.numToWords({{T3}}, 'en')\r",
                "label": "{{Q3}}: {{function}}",
                "incorrect": true
            },
            {
                "name": "A4",
                "function": "Lemonlib.numToWords({{T4}}, 'en')\r",
                "label": "{{Q4}}: {{function}}",
                "incorrect": true
            },
            {
                "name": "A5",
                "function": "Lemonlib.numToWords({{T5}}, 'en')",
                "label": "{{Q5}}: {{function}}",
                "incorrect": true
            }
        ],
        "uniques": true
    },
    "algorithm": {
        "name": "trueFalse",
        "template": "Choice matrix – inline",
        "params": {
            "countCorrect": 2,
            "countIncorrect": 1,
            "options": [
                "Correct",
                "Incorrect"
            ]
        }
    }
}</t>
  </si>
  <si>
    <t>Escribe el siguiente número en cifras.</t>
  </si>
  <si>
    <t>{{T1}}: {{A1}}</t>
  </si>
  <si>
    <t>Cloze Math</t>
  </si>
  <si>
    <t>Q1 = Min=1000000; Max=999999999; Step=1</t>
  </si>
  <si>
    <t>T1 = Lemonlib.numToWords({{Q1}}, 'es')
A1 = {{Q1}}</t>
  </si>
  <si>
    <t>{"id":"M6-NyO-1b-E-1-EN","stimulus":"&lt;p&gt;Type the following number in figures.&lt;/p&gt;","template":"&lt;p&gt;{{T1}}: {{response}}&lt;/p&gt;","hint":"&lt;p&gt;In the decimal numbering system, the value of each digit depends on its position in the number.&lt;/p&gt;","feedback":"In the decimal numbering system, the value of each digit depends on its position in the number.","seed":{"parameters":[{"name":"Q1","label":null,"min":1000000,"max":999999999,"step":1}],"calculated":[{"name":"T1","label":null,"function":"Lemonlib.numToWords({{Q1}}, 'en')[0].toUpperCase() + Lemonlib.numToWords({{Q1}}, 'en').slice(1,)","temp":true},{"name":"A1","label":"{{function}}","function":"{{Q1}}"}],"uniques":true},"algorithm":{"name":"calculateOperation","params":{"method":"equivLiteral","keyboard":"NUMERICAL"}}}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</si>
  <si>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</si>
  <si>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</si>
  <si>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</si>
  <si>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</si>
  <si>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
    "id": "M6-NyO-1b-A-1-EN",
    "stimulus": "&lt;p&gt;In a country there are {{T1}} inhabitants. Type this number in figures.&lt;/p&gt;",
    "template": "&lt;p&gt;The number of inhabitants is {{response}}.&lt;/p&gt;",
    "hint": "&lt;p&gt;In the decimal numbering system, the value of each digit depends on its position in the number.&lt;/p&gt;",
    "feedback": "In the decimal numbering system, the value of each digit depends on its position in the number.",
    "seed": {
        "parameters": [
            {
                "name": "Q1",
                "label": null,
                "min": 10000000,
                "max": 90000000,
                "step": 1
            }
        ],
        "calculated": [
            {
                "name": "T1",
                "label": null,
                "function": "Lemonlib.numToWords({{Q1}}, 'en')",
                "temp": true
            },
            {
                "name": "A1",
                "label": "{{function}}",
                "function": "{{Q1}}"
            }
        ],
        "uniques": true
    },
    "algorithm": {
        "name": "calculateOperation",
        "params": {
            "method": "equivLiteral",
            "keyboard": "NUMERICAL"}}}</t>
  </si>
  <si>
    <t>El número de bacterias en un cultivo de un laboratorio es de {{T1}}. Escribe este número en cifras.</t>
  </si>
  <si>
    <t>El cultivo tiene {{A1}} bacterias.</t>
  </si>
  <si>
    <t>Q1 = Min=1000000; Max=20000000; Step=1000</t>
  </si>
  <si>
    <t>{
    "id": "M6-NyO-1b-A-2-EN",
    "stimulus": "&lt;p&gt;The number of bacteria in a laboratory culture is {{T1}}. Type this number in figures.&lt;/p&gt;",
    "template": "&lt;p&gt;The culture has {{response}} bacteria.&lt;/p&gt;",
    "hint": "&lt;p&gt;In the decimal numbering system, the value of each digit depends on its position in the number.&lt;/p&gt;",
    "feedback": "In the decimal numbering system, the value of each digit depends on its position in the number.",
    "seed": {
        "parameters": [
            {
                "name": "Q1",
                "label": null,
                "min": 1000000,
                "max": 20000000,
                "step": 1000
            }
        ],
        "calculated": [
            {
                "name": "T1",
                "label": null,
                "function": "Lemonlib.numToWords({{Q1}}, 'en', 'female')",
                "temp": true
            },
            {
                "name": "A1",
                "label": "{{function}}",
                "function": "{{Q1}}"
            }
        ],
        "uniques": true
    },
    "algorithm": {
        "name": "calculateOperation",
        "params": {
            "method": "equivLiteral",
            "keyboard":"NUMERICAL"}}}</t>
  </si>
  <si>
    <t>A un gran concierto han asistido {{T1}} personas. Escribe este número en cifras.</t>
  </si>
  <si>
    <t>El público estaba formado por {{A1}} personas.</t>
  </si>
  <si>
    <t>Q1 = Min=3450000; Max=3550000; Step=1</t>
  </si>
  <si>
    <t>{
    "id": "M6-NyO-1b-A-3-EN",
    "stimulus": "&lt;p&gt;{{T1}} people attended a great concert. Type this number in figures.&lt;/p&gt;",
    "template": "&lt;p&gt;The audience was made up of {{response}} people.&lt;/p&gt;",
    "hint": "&lt;p&gt;In the decimal number system, the value of each digit depends on its position in the number.&lt;/p&gt;",
    "feedback": "In the decimal number system, the value of each digit depends on its position in the number.",
    "seed": {
        "parameters": [
            {
                "name": "Q1",
                "label": null,
                "min": 3450000,
                "max": 3550000,
                "step": 1
            }
        ],
        "calculated": [
            {
                "name": "T1",
                "label": null,
                "function": "Lemonlib.numToWords({{Q1}}, 'en', 'female')[0].toUpperCase() + Lemonlib.numToWords({{Q1}},'en').slice(1,)",
                "temp": true
            },
            {
                "name": "A1",
                "label": "{{function}}",
                "function": "{{Q1}}"
            }
        ],
        "uniques": true
    },
    "algorithm": {
        "name": "calculateOperation",
        "params": {
            "method": "equivLiteral",
            "keyboard": "NUMERICAL"
        }
    }
}</t>
  </si>
  <si>
    <t>En un país se ha vacunado a {{T1}} gallinas en el último año. Escribe este número en cifras.</t>
  </si>
  <si>
    <t>Se ha vacunado a {{A1}} gallinas.</t>
  </si>
  <si>
    <t>Q1 = Min=40000000; Max=48000000; Step=1</t>
  </si>
  <si>
    <t>{
    "id": "M6-NyO-1b-A-4-EN",
    "stimulus": "&lt;p&gt;In a country, {{T1}} hens have been vaccinated in the last year. Type this number in figures.&lt;/p&gt;",
    "template": "&lt;p&gt;{{response}} hens have been vaccinated.&lt;/p&gt;",
    "hint": "&lt;p&gt;In the decimal numbering system, the value of each digit depends on its position in the number.&lt;/p&gt;",
    "feedback": "In the decimal numbering system, the value of each digit depends on its position in the number.",
    "seed": {
        "parameters": [
            {
                "name": "Q1",
                "label": null,
                "min": 40000000,
                "max": 48000000,
                "step": 1
            }
        ],
        "calculated": [
            {
                "name": "T1",
                "label": null,
                "function": "Lemonlib.numToWords({{Q1}}, 'en', 'female')",
                "temp": true
            },
            {
                "name": "A1",
                "label": "{{function}}",
                "function": "{{Q1}}"
            }
        ],
        "uniques": true
    },
    "algorithm": {
        "name": "calculateOperation",
        "params": {
            "method": "equivLiteral",
            "keyboard": "NUMERICAL"
        }
    }
}</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</si>
  <si>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</si>
  <si>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</si>
  <si>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</si>
  <si>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</si>
  <si>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</si>
  <si>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</si>
  <si>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</si>
  <si>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
    "id": "M6-NyO-1c-I-1-EN",
    "stimulus": "&lt;p&gt;Place the following natural numbers on the number line.&lt;/p&gt;",
    "feedback": "&lt;p&gt;To place natural numbers on the number line, place the smaller ones to the left.&lt;/p&gt;",
    "hint": "&lt;p&gt;Place the smaller numbers to the left.&lt;/p&gt;",
    "algorithm": {
        "name": "numberline",
        "params": {
            "min": 1000,
            "divisions": 31,
            "distance": 1,
            "numbers": 3,
            "frequency": 5
        }
    }
}</t>
  </si>
  <si>
    <t>Ubica los siguientes números naturales en la recta numérica.
"min": 1125, "divisions": 31, "distance": 1, "numbers": 3, "frequency": 5</t>
  </si>
  <si>
    <t>{
    "id": "M6-NyO-1c-I-2-EN",
    "stimulus": "&lt;p&gt;Place the following natural numbers on the number line.&lt;/p&gt;",
    "feedback": "&lt;p&gt;To place natural numbers on the number line, place the smaller ones to the left.&lt;/p&gt;",
    "hint": "&lt;p&gt;Place the smaller numbers to the left.&lt;/p&gt;",
    "algorithm": {
        "name": "numberline",
        "params": {
            "min": 1125,
            "divisions": 31,
            "distance": 1,
            "numbers": 3,
            "frequency": 5
        }
    }
}</t>
  </si>
  <si>
    <t>Ubica los siguientes números naturales en la recta numérica.
"min": 1250, "divisions": 31, "distance": 1, "numbers": 3, "frequency": 5</t>
  </si>
  <si>
    <t>{
    "id": "M6-NyO-1c-I-3-EN",
    "stimulus": "&lt;p&gt;Place the following natural numbers on the number line.&lt;/p&gt;",
    "feedback": "&lt;p&gt;To place natural numbers on the number line, place the smaller ones to the left.&lt;/p&gt;",
    "hint": "&lt;p&gt;Place the smaller numbers to the left.&lt;/p&gt;",
    "algorithm": {
        "name": "numberline",
        "params": {
            "min": 1250,
            "divisions": 31,
            "distance": 1,
            "numbers": 3,
            "frequency": 5
        }
    }
}</t>
  </si>
  <si>
    <t>Ubica los siguientes números naturales en la recta numérica.
"min": 1375, "divisions": 31, "distance": 1, "numbers": 3, "frequency": 5</t>
  </si>
  <si>
    <t>{
    "id": "M6-NyO-1c-I-4-EN",
    "stimulus": "&lt;p&gt;Place the following natural numbers on the number line.&lt;/p&gt;",
    "feedback": "&lt;p&gt;To place natural numbers on the number line, place the smaller ones to the left.&lt;/p&gt;",
    "hint": "&lt;p&gt;Place the smaller numbers to the left.&lt;/p&gt;",
    "algorithm": {
        "name": "numberline",
        "params": {
            "min": 1375,
            "divisions": 31,
            "distance": 1,
            "numbers": 3,
            "frequency": 5
        }
    }
}</t>
  </si>
  <si>
    <t>Ubica los siguientes números en la recta numérica.
"min": 1500, "divisions": 31, "distance": 1, "numbers": 3, "frequency": 5</t>
  </si>
  <si>
    <t>{
    "id": "M6-NyO-1c-I-5-EN",
    "stimulus": "&lt;p&gt;Place the following natural numbers on the number line.&lt;/p&gt;",
    "feedback": "&lt;p&gt;To place natural numbers on the number line, place the smaller ones to the left.&lt;/p&gt;",
    "hint": "&lt;p&gt;Place the smaller numbers to the left.&lt;/p&gt;",
    "algorithm": {
        "name": "numberline",
        "params": {
            "min": 1500,
            "divisions": 31,
            "distance": 1,
            "numbers": 3,
            "frequency": 5
        }
    }
}</t>
  </si>
  <si>
    <t>Ubica los siguientes números naturales en la recta numérica.
"min": 1725, "divisions": 31, "distance": 1, "numbers": 3, "frequency": 5</t>
  </si>
  <si>
    <t>{
    "id": "M6-NyO-1c-I-6-EN",
    "stimulus": "&lt;p&gt;Place the following natural numbers on the number line.&lt;/p&gt;",
    "feedback": "&lt;p&gt;To place natural numbers on the number line, place the smaller ones to the left.&lt;/p&gt;",
    "hint": "&lt;p&gt;Place the smaller numbers to the left.&lt;/p&gt;",
    "algorithm": {
        "name": "numberline",
        "params": {
            "min": 1725,
            "divisions": 31,
            "distance": 1,
            "numbers": 3,
            "frequency": 5
        }
    }
}</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</si>
  <si>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</si>
  <si>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</si>
  <si>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</si>
  <si>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</si>
  <si>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</si>
  <si>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</si>
  <si>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</si>
  <si>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</si>
  <si>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</si>
  <si>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"M6-NyO-2a-I-1-EN",
    "stimulus": "&lt;p&gt;Select whether the comparisons are correct or incorrect.&lt;/p&gt;",
    "feedback": "&lt;p&gt;The symbol &gt; means &lt;i&gt;greater than&lt;/i&gt; and the symbol &lt; means &lt;i&gt;less than.&lt;/i&gt;&lt;/p&gt;&lt;p&gt;To compare the numbers, you need to compare them digit by digit, starting from the left.&lt;/p&gt;",
    "hint": "&lt;p&gt;The symbol &gt; means &lt;i&gt;greater than&lt;/i&gt; and the symbol &lt; means &lt;i&gt;less than.&lt;/i&gt;&lt;/p&gt;",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
                "Incorrect"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</si>
  <si>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</si>
  <si>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</si>
  <si>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</si>
  <si>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</si>
  <si>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</si>
  <si>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</si>
  <si>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
    "id": "M6-NyO-2a-E-1-EN",
    "stimulus": "&lt;p&gt;Drag and put these numbers in order from highest to lowest.&lt;/p&gt;",
    "template": "&lt;p style=\"text-align:center;\"&gt;{{response}} &gt; {{response}} &gt; {{response}}&lt;/p&gt;",
    "feedback": "&lt;p&gt;To arrange them correctly, compare the three numbers from left to right. The number with the highest digits is the largest number, and the one with the lowest digits is the smallest number.&lt;/p&gt;",
    "hint": "&lt;p&gt;Arrange the numbers vertically to compare them and determine which has higher digits.&lt;/p&gt;",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</si>
  <si>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</si>
  <si>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</si>
  <si>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</si>
  <si>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</si>
  <si>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</si>
  <si>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</si>
  <si>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
    "id": "M6-NyO-2a-A-1-EN",
    "stimulus": "&lt;p&gt;An alien invasion wants to conquer the Earth, starting with a city with a large population. Help them by choosing the most populous city from the following options.&lt;/p&gt;&lt;table style=\"width: 100%;\"&gt;&lt;tbody&gt;&lt;tr&gt;&lt;td style=\"width: 50%; text-align: center; background-color: #C77CB7;\"&gt;&lt;strong&gt;&lt;span style=\"color: rgb(255, 255, 255);\"&gt;City&lt;/span&gt;&lt;/strong&gt;&lt;/td&gt;&lt;td style=\"width: 50%; text-align: center; background-color: #C77CB7;\"&gt;&lt;strong&gt;&lt;span style=\"color: rgb(255, 255, 255);\"&gt;Population&lt;/span&gt;&lt;/strong&gt;&lt;/td&gt;&lt;/tr&gt;&lt;tr&gt;&lt;td style=\"width: 50%; text-align: center;\"&gt;Algiers&lt;/td&gt;&lt;td style=\"width: 50%; text-align: center;\"&gt;2 072 993&lt;/td&gt;&lt;/tr&gt;&lt;tr&gt;&lt;td style=\"width: 50%; text-align: center;\"&gt;Beirut&lt;/td&gt;&lt;td style=\"width: 50%; text-align: center;\"&gt;2 100 000&lt;/td&gt;&lt;/tr&gt;&lt;tr&gt;&lt;td style=\"width: 50%; text-align: center;\"&gt;Berlin&lt;/td&gt;&lt;td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center;\"&gt;Rome&lt;/td&gt;&lt;td style=\"width: 50%; text-align: center;\"&gt;2 550 982&lt;/td&gt;&lt;/tr&gt;&lt;/tbody&gt;&lt;/table&gt;",
    "hint": "&lt;p&gt;To compare numbers, you have to compare them digit by digit, starting from the left.&lt;/p&gt;",
    "feedback": "&lt;p&gt;To compare numbers, you have to compare them digit by digit, starting from the left.&lt;/p&gt;",
    "seed": {
        "parameters": [
            {
                "name": "Q1",
                "label": null,
                "list": [
                    "Lima",
                    "Los Angeles",
                    "Berlin"
                ]
            },
            {
                "name": "Q2",
                "label": null,
                "list": [
                    "Buenos Aires",
                    "Rome",
                    "Beirut",
                    "Algiers"
                ]
            },
            {
                "name": "Q3",
                "label": null,
                "list": [
                    "Buenos Aires",
                    "Rome",
                    "Beirut",
                    "Algiers"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</si>
  <si>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</si>
  <si>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</si>
  <si>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</si>
  <si>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</si>
  <si>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</si>
  <si>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
    "id": "M6-NyO-2a-A-2-EN",
    "stimulus": "&lt;p&gt;The audiences of three soccer games were made up of {{Q1}}, {{Q2}}, and {{Q3}} spectators. Type them from lowest to highest.&lt;/p&gt;",
    "template": "&lt;div style=\"display:flex; justify-content:center;\"&gt;&lt;p&gt;{{response}} &lt; {{response}} &lt; {{response}}&lt;/p&gt;&lt;/div&gt;",
    "hint": "&lt;p&gt;To compare numbers, you need to compare them digit by digit, starting from the left.&lt;/p&gt;",
    "feedback": "&lt;p&gt;To compare numbers, you need to compare them digit by digit, starting from the left.&lt;/p&gt;",
    "seed": {
        "parameters": [
            {
                "name": "Q1",
                "label": null,
                "min": 5000000,
                "max": 10000000,
                "step": 1
            },
            {
                "name": "Q2",
                "label": null,
                "min": 5000000,
                "max": 10000000,
                "step": 1
            },
            {
                "name": "Q3",
                "label": null,
                "min": 5000000,
                "max": 10000000,
                "step": 1
            }
        ],
        "calculated": [
            {
                "name": "A1",
                "label": "{{function}}",
                "function": "math.min({{Q1}},{{Q2}},{{Q3}})"
            },
            {
                "name": "A2",
                "label": "{{function}}",
                "function": "{{Q1}}+{{Q2}}+{{Q3}}-math.max({{Q1}},{{Q2}},{{Q3}})-math.min({{Q1}},{{Q2}},{{Q3}})"
            },
            {
                "name": "A3",
                "label": "{{function}}",
                "function": "math.max({{Q1}},{{Q2}},{{Q3}})"
            }
        ],
        "uniques": true
    },
    "algorithm": {
        "name": "calculateOperation",
        "params": {
            "method": "equivLiteral",
            "keyboard": "NUMERICAL"
        }
    }
}</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</si>
  <si>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</si>
  <si>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</si>
  <si>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</si>
  <si>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</si>
  <si>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
    "id": "M6-NyO-2a-A-3-EN",
    "stimulus": "&lt;p&gt;Lisa and Amy want to go on vacation to any of these four cities. As they prefer to go to the one with fewer inhabitants, help them by dragging the options and put them in order from lowest to highest population. Place them from top to bottom.&lt;/p&gt;",
    "hint": "&lt;p&gt;To compare numbers, you must compare them digit by digit, starting from the left.&lt;/p&gt;",
    "feedback": "&lt;p&gt;To compare numbers, you must compare them digit by digit, starting from the left.&lt;/p&gt;",
    "seed": {
        "parameters": [
            {
                "name": "Q1",
                "label": null,
                "min": 5000000,
                "max": 15000000,
                "step": 1
            },
            {
                "name": "Q2",
                "label": null,
                "min": 5000000,
                "max": 15000000,
                "step": 1
            },
            {
                "name": "Q3",
                "label": null,
                "min": 5000000,
                "max": 15000000,
                "step": 1
            },
            {
                "name": "Q4",
                "label": null,
                "min": 5000000,
                "max": 15000000,
                "step": 1
            }
        ],
        "calculated": [
            {
                "name": "A1",
                "label": "Coastal city: {{Q1}} inhabitants",
                "function": "{{Q1}}"
            },
            {
                "name": "A2",
                "label": "Mountain city: {{Q2}} inhabitants",
                "function": "{{Q2}}"
            },
            {
                "name": "A3",
                "label": "City with a river: {{Q3}} inhabitants",
                "function": "{{Q3}}"
            },
            {
                "name": "A4",
                "label": "City in a valley: {{Q4}} inhabitants",
                "function": "{{Q4}}"
            }
        ],
        "uniques": true
    },
    "algorithm": {
        "name": "orderNumbers",
        "params": {
            "order": "asc"
        }
    }
}</t>
  </si>
  <si>
    <t>M6-NyO-2b</t>
  </si>
  <si>
    <t>Compara números naturales en la recta numérica</t>
  </si>
  <si>
    <t>Sitúa estos números en la recta numérica para comprobar cuál es mayor.
"min": 1000, "divisions": 31, "distance": 1, "numbers": 2, "frequency": 5</t>
  </si>
  <si>
    <t>{
    "id": "M6-NyO-2b-I-1-EN",
    "stimulus": "&lt;p&gt;Place these numbers on the number line to check which one is higher.&lt;/p&gt;",
    "feedback": "&lt;p&gt;To place natural numbers on the number line, place the lower ones on the left.&lt;/p&gt;",
    "hint": "&lt;p&gt;Place lower numbers on the left.&lt;/p&gt;",
    "algorithm": {
        "name": "numberline",
        "params": {
            "min": 1000,
            "divisions": 31,
            "distance": 1,
            "numbers": 2,
            "frequency": 5
        }
    }
}</t>
  </si>
  <si>
    <t>Sitúa estos números en la recta numérica para comprobar cuál es mayor.
"min": 1125, "divisions": 31, "distance": 1, "numbers": 2, "frequency": 5</t>
  </si>
  <si>
    <t>{"id":"M6-NyO-2b-I-2-EN","stimulus":"&lt;p&gt;Place these numbers on the number line to check which one is higher.&lt;/p&gt;","feedback":"&lt;p&gt;To place natural numbers on the number line, place the lower ones on the left.&lt;/p&gt;","hint":"&lt;p&gt;Place the lower numbers on the left.&lt;/p&gt;","algorithm":{"name":"numberline","params":{"min":1125,"divisions":31,"distance":1,"numbers":2,"frequency":5}}}</t>
  </si>
  <si>
    <t>Sitúa estos números en la recta numérica para comprobar cuál es mayor.
"min": 1250, "divisions": 31, "distance": 1, "numbers": 2, "frequency": 5</t>
  </si>
  <si>
    <t>{"id":"M6-NyO-2b-I-3-EN","stimulus":"&lt;p&gt;Place these numbers on the number line to verify which one is higher.&lt;/p&gt;","feedback":"&lt;p&gt;To place natural numbers on the number line, place the lower ones on the left.&lt;/p&gt;","hint":"&lt;p&gt;Place the lower numbers on the left.&lt;/p&gt;","algorithm":{"name":"numberline","params":{"min":1250,"divisions":31,"distance":1,"numbers":2,"frequency":5}}}</t>
  </si>
  <si>
    <t>Sitúa estos números en la recta numérica para comprobar cuál es mayor.
"min": 1375, "divisions": 31, "distance": 1, "numbers": 2, "frequency": 5</t>
  </si>
  <si>
    <t>{"id":"M6-NyO-2b-I-4-EN","stimulus":"&lt;p&gt;Place these numbers on the number line to verify which one is higher.&lt;/p&gt;","feedback":"&lt;p&gt;To place natural numbers on the number line, place the lower ones on the left.&lt;/p&gt;","hint":"&lt;p&gt;Place the lower numbers on the left.&lt;/p&gt;","algorithm":{"name":"numberline","params":{"min":1375,"divisions":31,"distance":1,"numbers":2,"frequency":5}}}</t>
  </si>
  <si>
    <t>Sitúa estos números en la recta numérica para comprobar cuál es mayor.
"min": 1500, "divisions": 31, "distance": 1, "numbers": 2, "frequency": 5</t>
  </si>
  <si>
    <t>{"id":"M6-NyO-2b-I-5-EN","stimulus":"&lt;p&gt;Place these numbers on the number line to check which one is higher.&lt;/p&gt;","feedback":"&lt;p&gt;To place natural numbers on the number line, place the lower ones on the left.&lt;/p&gt;","hint":"&lt;p&gt;Place the lower numbers on the left.&lt;/p&gt;","algorithm":{"name":"numberline","params":{"min":1500,"divisions":31,"distance":1,"numbers":2,"frequency":5}}}</t>
  </si>
  <si>
    <t>&lt;p&gt;Sitúa estos números en la recta numérica para comprobar cuál es mayor que el otro.&lt;/p&gt;
"min": 1725, "divisions": 31, "distance": 1, "numbers": 2, "frequency": 5</t>
  </si>
  <si>
    <t>{"id":"M6-NyO-2b-I-6-EN","stimulus":"&lt;p&gt;Place these numbers on the number line to check which one is the higher.&lt;/p&gt;","feedback":"&lt;p&gt;To place natural numbers on the number line, place the lower ones on the left.&lt;/p&gt;","hint":"&lt;p&gt;Place the lower numbers on the left.&lt;/p&gt;","algorithm":{"name":"numberline","params":{"min":1725,"divisions":31,"distance":1,"numbers":2,"frequency":5}}}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</si>
  <si>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</si>
  <si>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</si>
  <si>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</si>
  <si>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</si>
  <si>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</si>
  <si>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</si>
  <si>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</si>
  <si>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</si>
  <si>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</si>
  <si>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</si>
  <si>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
    "id": "M6-NyO-3a-I-1-EN",
    "stimulus": "&lt;p&gt;Drag the digits of the number &lt;span class=\"no-break\"&gt;{{Q1}}{{Q2}}{{Q3}} {{Q4}}{{Q5}}{{Q6}} {{Q7}}{{Q8}}{{Q9}}&lt;/span&gt; to the corresponding boxes to decompose it.&lt;/p&gt;",
    "template": "&lt;table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
    "hint": "&lt;p&gt;The leftmost digit is the one in the hundred millions place.&lt;/p&gt;",
    "feedback": "&lt;p&gt;The leftmost digit is the one in the hundred millions place. After that are the ten millions, the millions, the hundred thousands, and so on.&lt;/p&gt;",
    "seed": {
        "parameters": [
            {
                "name": "Q1",
                "label": null,
                "min": 1,
                "max": 9,
                "step": 1
            },
            {
                "name": "Q2",
                "label": null,
                "min": 0,
                "max": 9,
                "step": 1
            },
            {
                "name": "Q3",
                "label": null,
                "min": 0,
                "max": 9,
                "step": 1
            },
            {
                "name": "Q4",
                "label": null,
                "min": 0,
                "max": 9,
                "step": 1
            },
            {
                "name": "Q5",
                "label": null,
                "min": 0,
                "max": 9,
                "step": 1
            },
            {
                "name": "Q6",
                "label": null,
                "min": 0,
                "max": 9,
                "step": 1
            },
            {
                "name": "Q7",
                "label": null,
                "min": 0,
                "max": 9,
                "step": 1
            },
            {
                "name": "Q8",
                "label": null,
                "min": 0,
                "max": 9,
                "step": 1
            },
            {
                "name": "Q9",
                "label": null,
                "min": 0,
                "max": 9,
                "step": 1
            }
        ],
        "calculated": [
            {
                "name": "A1",
                "label": "{{Q1}}"
            },
            {
                "name": "A2",
                "label": "{{Q2}}"
            },
            {
                "name": "A3",
                "label": "{{Q3}}"
            },
            {
                "name": "A4",
                "label": "{{Q4}}"
            },
            {
                "name": "A5",
                "label": "{{Q5}}"
            },
            {
                "name": "A6",
                "label": "{{Q6}}"
            },
            {
                "name": "A7",
                "label": "{{Q7}}"
            },
            {
                "name": "A8",
                "label": "{{Q8}}"
            },
            {
                "name": "A9",
                "label": "{{Q9}}"
            }
        ],
        "uniques": true
    },
    "algorithm": {
        "name": "calculateOperation",
        "template": "Cloze with drag &amp; drop",
        "params": {
            "keyboard": "INTERMEDIATE"
        }
    }
}</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</si>
  <si>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</si>
  <si>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</si>
  <si>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</si>
  <si>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</si>
  <si>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</si>
  <si>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</si>
  <si>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</si>
  <si>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
    "id": "M6-NyO-3a-E-1-EN",
    "stimulus": "&lt;p&gt;Select if the following unit decompositions are correct or incorrect.&lt;/p&gt;",
    "feedback": "&lt;p&gt;The leftmost digit is in the millions place. Next to it are the hundred thousands, the ten thousands, the thousands, and so on.&lt;/p&gt;",
    "hint": "&lt;p&gt;The leftmost digit is in the millions place.&lt;/p&gt;",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{{Q2}}{{Q3}}{{Q4}} {{Q5}}{{Q6}}{{Q7}} = {{Q1}} × 1 000 000 + {{Q2}} × 100 000 + {{Q3}} × &lt;span class=\"no-break\"&gt;10 000&lt;/span&gt; + {{Q4}} × &lt;span class=\"no-break\"&gt;1 000&lt;/span&gt; + {{Q5}} × 100 + {{Q6}} × 10 + {{Q7}}"
            },
            {
                "name": "A2",
                "label": "{{Q9}} {{Q4}}{{Q2}}{{Q1}} {{Q7}}{{Q9}}{{Q8}} = {{Q9}} × 1 000 000 + {{Q4}} × 100 000 + {{Q2}} × &lt;span class=\"no-break\"&gt;10 000&lt;/span&gt; + {{Q1}} × &lt;span class=\"no-break\"&gt;1 000&lt;/span&gt; + {{Q7}} × 100 + {{Q9}} × 10 + {{Q8}}"
            },
            {
                "name": "A3",
                "label": "{{Q1}} {{Q2}}{{Q5}}{{Q6}} {{Q3}}{{Q8}}{{Q4}} = {{Q1}} × 1 000 000 + {{Q9}} × 100 000 + {{Q5}} × &lt;span class=\"no-break\"&gt;10 000&lt;/span&gt; + {{Q6}} × &lt;span class=\"no-break\"&gt;1 000&lt;/span&gt; + {{Q3}} × 100 + {{Q8}} × 10 + {{Q4}}",
                "incorrect": true,
                "feedback": "The digit in the hundred thousands place is {{Q2}} and not {{Q9}}."
            },
            {
                "name": "A4",
                "label": "{{Q2}} {{Q8}}{{Q6}}{{Q7}} {{Q7}}{{Q4}}{{Q1}} = {{Q2}} × 1 000 000 + {{Q8}} × 100 000 + {{Q6}} × &lt;span class=\"no-break\"&gt;10 000&lt;/span&gt; + {{Q5}} × &lt;span class=\"no-break\"&gt;1 000&lt;/span&gt; + {{Q7}} × 100 + {{Q4}} × 10 + {{Q1}}",
                "incorrect": true,
                "feedback": "The digit in the thousands place is {{Q7}} and not {{Q5}}."
            },
            {
                "name": "A5",
                "label": "{{Q4}} {{Q9}}{{Q2}}{{Q6}} {{Q9}}{{Q3}}{{Q5}} = {{Q4}} × 1 000 000 + {{Q9}} × 100 000 + {{Q1}} × &lt;span class=\"no-break\"&gt;10 000&lt;/span&gt; + {{Q6}} × &lt;span class=\"no-break\"&gt;1 000&lt;/span&gt; + {{Q9}} × 100 + {{Q3}} × 10 + {{Q5}}",
                "incorrect": true,
                "feedback": "The digit in the ten thousands places is {{Q2}} and not {{Q1}}."
            }
        ],
        "uniques": true
    },
    "algorithm": {
        "name": "trueFalse",
        "template": "Choice matrix – inline",
        "params": {
            "countCorrect": 1,
            "countIncorrect": 2,
            "showCheckIcon": false,
            "options": [
                "Correct",
                "Incorrect"
            ]
        }
    }
}</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</si>
  <si>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</si>
  <si>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</si>
  <si>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</si>
  <si>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</si>
  <si>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</si>
  <si>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</si>
  <si>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
    "id": "M6-NyO-3a-A-1-EN",
    "stimulus": "&lt;p&gt;Ethan has {{T1}} hairs on his head. Decompose this number in the following way:&lt;/p&gt;&lt;p style=\"text-align:center;\"&gt;{{T1}} = 1 × 100 000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"calculated": [
            {
                "name": "T1",
                "label": "{{function}}",
                "function": "100000+{{Q2}}*10000+{{Q3}}*1000+{{Q4}}*100",
                "temp": true
            },
            {
                "name": "A1",
                "label": "{{function}}",
                "function": "1\\times100000+{{Q2}}\\times10000+{{Q3}}\\times1000+{{Q4}}\\times100"
            }
        ],
        "uniques": true
    },
    "algorithm": {
        "name": "calculateOperation",
        "params": {
            "method": "equivLiteral",
            "keyboard": "INTERMEDIATE"
        }
    }
}</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</si>
  <si>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</si>
  <si>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</si>
  <si>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</si>
  <si>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
    "id": "M6-NyO-3a-A-2-EN",
    "stimulus": "&lt;p&gt;Sophia earned {{T1}} points playing a video game. Decompose this number in the following way:&lt;/p&gt;&lt;p style=\"text-align:center;\"&gt;{{T1}} = {{Q1}} × 10 000 000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"{{Q1}}*10000000+{{Q2}}*100000+{{Q3}}*10000+{{Q4}}*100+{{Q5}}",
                "temp": true
            },
            {
                "name": "A1",
                "label": "{{function}}",
                "function": "{{Q1}}\\times10000000+{{Q2}}\\times100000+{{Q3}}\\times10000+{{Q4}}\\times100+{{Q5}}"
            }
        ],
        "uniques": true
    },
    "algorithm": {
        "name": "calculateOperation",
        "params": {
            "method": "equivLiteral",
            "keyboard": "INTERMEDIATE"
        }
    }
}</t>
  </si>
  <si>
    <t>Uno de los vídeos más vistos de un canal de cocina tiene {{T1}} reproducciones. Descompón esta cantidad de la siguiente manera:
{{T1}} = {{Q1}} × 100 000 + {{Q2}} × ...</t>
  </si>
  <si>
    <t>T1= {{Q1}}*100000+{{Q2}}*1000+{{Q3}}*100+{{Q4}}*10+{{Q5}}
A1 = {{Q1}} \times 100000 + {{Q2}} \times 1000 + {{Q3}} \times 100 + {{Q4}} \times 10 + {{Q5}}</t>
  </si>
  <si>
    <t>{
    "id": "M6-NyO-3a-A-3-EN",
    "stimulus": "&lt;p&gt;One of the most viewed videos on a cooking channel has {{T1}} views. Decompose this number in the following way:&lt;/p&gt;&lt;p style=\"text-align:center;\"&gt;{{T1}} = {{Q1}} × 100 000 + {{Q2}} × ...&lt;/p&gt;",
    "template": "&lt;p style=\"text-align:center;\"&gt;{{T1}} = {{response}}&lt;/p&gt;",
    "feedback": "&lt;p&gt;To decompose a number, you need to separate its digits and multiply them by the unit followed by zeros.&lt;/p&gt;",
    "hint": "&lt;p&gt;To decompose a number, you need to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"{{Q1}}*100000+{{Q2}}*1000+{{Q3}}*100+{{Q4}}*10+{{Q5}}",
                "temp": true
            },
            {
                "name": "A1",
                "label": "{{function}}",
                "function": "{{Q1}}\\times100000+{{Q2}}\\times1000+{{Q3}}\\times100+{{Q4}}\\times10+{{Q5}}"
            }
        ],
        "uniques": true
    },
    "algorithm": {
        "name": "calculateOperation",
        "params": {
            "method": "equivLiteral",
            "keyboard": "INTERMEDIATE"
        }
    }
}</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</si>
  <si>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</si>
  <si>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</si>
  <si>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</si>
  <si>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</si>
  <si>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</si>
  <si>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</si>
  <si>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</si>
  <si>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</si>
  <si>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</si>
  <si>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
    "id": "M6-NyO-3b-I-1-EN",
    "stimulus": "&lt;p&gt;Select if these equalities are correct or incorrect.&lt;/p&gt;",
    "feedback": "&lt;p&gt;To compose a number, you only need to multiply and add.&lt;/p&gt;",
    "hint":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"T1",
                "label": "{{function}}",
                "function": "{{Q1}}*100000 + {{Q2}}*1000 + {{Q3}}*100 + {{Q4}}",
                "temp": true
            },
            {
                "name": "T2",
                "label": "{{function}}",
                "function": "{{Q8}}*1000000 + {{Q1}}*10000 + {{Q7}}*100 + {{Q2}}*10",
                "temp": true
            },
            {
                "name": "T3",
                "label": "{{function}}",
                "function": "{{Q3}}*10000 + {{Q6}}*1000 + {{Q5}}*10 + {{Q9}}",
                "temp": true
            },
            {
                "name": "T4",
                "label": "{{function}}",
                "function": "{{Q5}}*10000000 + {{Q7}}*1000000 + {{Q9}}*1000 + {{Q3}}*100",
                "temp": true
            },
            {
                "name": "T5",
                "label": "{{function}}",
                "function": "{{Q4}}*1000 + {{Q8}}*100 + {{Q2}}*10 + {{Q6}}",
                "temp": true
            },
            {
                "name": "T6",
                "label": "{{function}}",
                "function": "{{Q1}}*1000000 + {{Q4}}*100000 + {{Q7}}*10000 + {{Q2}}*100",
                "temp": true
            },
            {
                "name": "T7",
                "label": "{{function}}",
                "function": "{{Q5}}*10000000 + {{Q7}}*10000 + {{Q9}}*1000 + {{Q3}}*100",
                "temp": true
            },
            {
                "name": "T8",
                "label": "{{function}}",
                "function": "{{Q4}}*10000 + {{Q8}}*100 + {{Q2}}*10 + {{Q6}}",
                "temp": true
            },
            {
                "name": "T9",
                "label": "{{function}}",
                "function": "{{Q1}}*1000000 + {{Q4}}*100000 + {{Q7}}*10000 + {{Q2}}*10",
                "temp": true
            },
            {
                "name": "A1",
                "label": "{{Q1}} × 100 000 + {{Q2}} × 1 000 + {{Q3}} × 100 + {{Q4}} = {{T1}}"
            },
            {
                "name": "A2",
                "label": "{{Q8}} × 1 000 000 + {{Q1}} × 10 000 + {{Q7}} × 100 + {{Q2}} × 10 = {{T2}}"
            },
            {
                "name": "A3",
                "label": "{{Q3}} × 10 000 + {{Q6}} × 1 000 + {{Q5}} × 10 + {{Q9}} = {{T3}}"
            },
            {
                "name": "A4",
                "label": "{{Q5}} × 10 000 000 + {{Q7}} × 1 000 000 + {{Q9}} × 1 000 + {{Q3}} × 100 = {{T4}}",
                "incorrect": true,
                "feedback": "The decomposed number is {{T7}}."
            },
            {
                "name": "A5",
                "label": "{{Q4}} × 1 000 + {{Q8}} × 100 + {{Q2}} × 10 + {{Q6}} = {{T5}}",
                "incorrect": true,
                "feedback": "The decomposed number is {{T8}}."
            },
            {
                "name": "A6",
                "label": "{{Q1}} × 1 000 000 + {{Q4}} × 100 000 + {{Q7}} × 10 000 + {{Q2}} × 10 = {{T6}}",
                "incorrect": true,
                "feedback": "The decomposed number is {{T9}}."
            }
        ],
        "uniques": true
    },
    "algorithm": {
        "name": "trueFalse",
        "template": "Choice matrix – inline",
        "params": {
            "countCorrect": 2,
            "countIncorrect": 1,
            "showCheckIcon": false,
            "options": [
                "Correct",
                "Incorrect"
            ]
        }
    }
}</t>
  </si>
  <si>
    <t xml:space="preserve">Compón el siguiente número. </t>
  </si>
  <si>
    <t>{{Q1}} × 10 000 000 + {{Q2}} × 10 000 + {{Q3}} × 1 000 + {{Q4}} × 100 + {{Q5}} = {{A1}}</t>
  </si>
  <si>
    <t>A1= {{Q1}}*10000000+{{Q2}}*10000+{{Q3}}*1000+{{Q4}}*100+{{Q5}}</t>
  </si>
  <si>
    <t>{
    "id": "M6-NyO-3b-E-1-EN",
    "stimulus": "&lt;p&gt;Compose the following number.&lt;/p&gt;",
    "template": "&lt;p style=\"text-align:center;\"&gt;{{Q1}} × 10 000 000 + {{Q2}} × 10 000 + {{Q3}} × 1 000 + {{Q4}} × 100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"{{Q1}}*10000000+{{Q2}}*10000+{{Q3}}*1000+{{Q4}}*100+{{Q5}}"
            }
        ],
        "uniques": true
    },
    "algorithm": {
        "name": "calculateOperation",
        "params": {
            "method": "equivLiteral",
            "keyboard": "NUMERICAL"
        }
    }
}</t>
  </si>
  <si>
    <t>{{Q1}} × 1 000 000 + {{Q2}} × 100 000 + {{Q3}} × 10 000 + {{Q4}} × 10 + {{Q5}} = {{A1}}</t>
  </si>
  <si>
    <t>A1= {{Q1}}*1000000+{{Q2}}*100000+{{Q3}}*10000+{{Q4}}*10+{{Q5}}</t>
  </si>
  <si>
    <t>{
    "id": "M6-NyO-3b-E-2-EN",
    "stimulus": "&lt;p&gt;Compose the following number.&lt;/p&gt;",
    "template": "&lt;p style=\"text-align:center;\"&gt;{{Q1}} × 1 000 000 + {{Q2}} × 100 000 + {{Q3}} × 10 000 + {{Q4}} × 10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"{{Q1}}*1000000+{{Q2}}*100000+{{Q3}}*10000+{{Q4}}*10+{{Q5}}"
            }
        ],
        "uniques": true
    },
    "algorithm": {
        "name": "calculateOperation",
        "params": {
            "method": "equivLiteral",
            "keyboard": "NUMERICAL"
        }
    }
}</t>
  </si>
  <si>
    <t>{{Q1}} × 1 000 000 + {{Q2}} × 100 000 + {{Q3}} × 10 000 + {{Q4}} × 100 + {{Q5}} × 10 = {{A1}}</t>
  </si>
  <si>
    <t>A1= {{Q1}}*1000000+{{Q2}}*100000+{{Q3}}*10000+{{Q4}}*100+{{Q5}}*10</t>
  </si>
  <si>
    <t>{
    "id": "M6-NyO-3b-E-3-EN",
    "stimulus": "&lt;p&gt;Compose the following number.&lt;/p&gt;",
    "template": "&lt;p style=\"text-align:center;\"&gt;{{Q1}} × 1 000 000 + {{Q2}} × 100 000 + {{Q3}} × 10 000 + {{Q4}} × 100 + {{Q5}} × 10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"{{Q1}}*1000000+{{Q2}}*100000+{{Q3}}*10000+{{Q4}}*100+{{Q5}}*10"
            }
        ],
        "uniques": true
    },
    "algorithm": {
        "name": "calculateOperation",
        "params": {
            "method": "equivLiteral",
            "keyboard": "NUMERICAL"
        }
    }
}</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</si>
  <si>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</si>
  <si>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</si>
  <si>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</si>
  <si>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</si>
  <si>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</si>
  <si>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</si>
  <si>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
    "id": "M6-NyO-3b-A-1-EN",
    "stimulus": "&lt;p&gt;A space agency sent a probe to make contact with alien life. It has already traveled {{Q1}} × &lt;span class=\"no-break\"&gt;1 000 000&lt;/span&gt; + {{Q2}} × &lt;span class=\"no-break\"&gt;100 000&lt;/span&gt; + {{Q3}} × &lt;span class=\"no-break\"&gt;10 000&lt;/span&gt; + {{Q4}} × &lt;span class=\"no-break\"&gt;1 000&lt;/span&gt; + {{Q5}} × 100 + {{Q6}} × 10 + {{Q7}} km. Type this distance as a natural number.&lt;/p&gt;",
    "template": "&lt;p&gt;The probe has traveled {{response}} km.&lt;/p&gt;",
    "hint": "&lt;p&gt;To compose a number, you just have to multiply and add.&lt;/p&gt;",
    "feedback": "&lt;p&gt;To compose a number, you just have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</si>
  <si>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</si>
  <si>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</si>
  <si>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</si>
  <si>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
    "id": "M6-NyO-3b-A-2-EN",
    "stimulus": "&lt;p&gt;An advertising agency has {{Q1}} × &lt;span class=\"no-break\"&gt;1 000 000&lt;/span&gt; + {{Q2}} × &lt;span class=\"no-break\"&gt;100 000&lt;/span&gt; + {{Q3}} × &lt;span class=\"no-break\"&gt;10 000&lt;/span&gt; + {{Q4}} × &lt;span class=\"no-break\"&gt;1 000&lt;/span&gt; + {{Q5}} × 100 + {{Q6}} × 10 + {{Q7}} negatives in storage. Type this amount as a natural number.&lt;/p&gt;",
    "template": "&lt;p&gt;There are {{response}} negatives in the agency.&lt;/p&gt;",
    "hint": "&lt;p&gt;To compose a number, you only need to multiply and add.&lt;/p&gt;",
    "feedback":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</si>
  <si>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</si>
  <si>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</si>
  <si>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</si>
  <si>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
    "id": "M6-NyO-3b-A-3-EN",
    "stimulus": "&lt;p&gt;An environmental organization that has been working for years on the reforestation of the Amazon rainforest has already planted {{Q1}} × &lt;span class=\"no-break\"&gt;1 000 000&lt;/span&gt; + {{Q2}} × &lt;span class=\"no-break\"&gt;100 000&lt;/span&gt; + {{Q3}} × &lt;span class=\"no-break\"&gt;10 000&lt;/span&gt; + {{Q4}} × &lt;span class=\"no-break\"&gt;1 000&lt;/span&gt; + {{Q5}} × 100 + {{Q6}} × 10 + {{Q7}} trees. Type this amount as a natural number.&lt;/p&gt;",
    "template": "&lt;p&gt;They have planted {{response}} trees.&lt;/p&gt;",
    "hint": "&lt;p&gt;To compose a number, just multiply and add.&lt;/p&gt;",
    "feedback": "&lt;p&gt;To compose a number, just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</si>
  <si>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</si>
  <si>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</si>
  <si>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</si>
  <si>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</si>
  <si>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</si>
  <si>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</si>
  <si>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</si>
  <si>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</si>
  <si>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
    "id": "M6-NyO-4a-I-1-EN",
    "stimulus": "&lt;p&gt;Select the number with the thousands closest to {{T1}}.&lt;/p&gt;",
    "hint": "&lt;p&gt;To approximate a number to the thousands, you must identify which two thousands it falls between and choose the closest one.&lt;/p&gt;",
    "feedback": "&lt;p&gt;To approximate a number to the thousands, identify which two thousands it falls between. In this case, it falls between {{T2}} and {{T3}}.&lt;/p&gt;&lt;p&gt;Then check which thousand it is closest to. In this case, {{T1}} is {{T4}} units away from {{T2}} and {{T5}} units away from {{T3}}, so the nearest thousand is &lt;span class=\"no-break\"&gt;{{A1}}.&lt;/span&gt;&lt;/p&gt;",
    "seed": {
        "parameters": [
            {
                "name": "Q1",
                "label": null,
                "min": 3000,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"name": "A2",
                "label": "{{function}}",
                "function": "math.round({{T1}}/1000)*1000 + 1000",
                "incorrect": true
            },
            {
                "name": "A3",
                "label": "{{function}}",
                "function": "math.round({{T1}}/1000)*1000 - 1000",
                "incorrect": true
            },
            {
                "name": "A4",
                "label": "{{function}}",
                "function": "math.round({{T1}}/1000)*1000 + 2000",
                "incorrect": true
            },
            {
                "name": "A5",
                "label": "{{function}}",
                "function": "math.round({{T1}}/1000)*1000 - 2000",
                "incorrect": true
            }
        ],
        "uniques": true
    },
    "algorithm": {
        "name": "trueFalse",
        "template": "Multiple choice – standard",
        "params": {
            "countCorrect": 1,
            "countIncorrect": 2,
            "showCheckIcon": 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</si>
  <si>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</si>
  <si>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</si>
  <si>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</si>
  <si>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</si>
  <si>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</si>
  <si>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
    "id": "M6-NyO-4a-I-2-EN",
    "stimulus": "&lt;p&gt;Select the number with the ten thousands closest to {{T1}}.&lt;/p&gt;",
    "hint": "&lt;p&gt;To approximate a number to the ten thousands, you must identify which two thousands it falls between and choose the closest one.&lt;/p&gt;",
    "feedback": "&lt;p&gt;To approximate a number to the ten thousands, identify which two thousands it falls between. In this case, between {{T2}} and {{T3}}.&lt;/p&gt;&lt;p&gt;Then check which ten thousand is closer. In this case, {{T1}} is {{T4}} units away from {{T2}} and {{T5}} units away from {{T3}}, so the closest ten thousand is &lt;span class=\"no-break\"&gt;{{A1}}.&lt;/span&gt;&lt;/p&gt;",
    "seed": {
        "parameters": [
            {
                "name": "Q1",
                "label": null,
                "min": 1000,
                "max": 9000,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"name": "A2",
                "label": "{{function}}",
                "function": "math.round({{T1}}/10000)*10000 + 10000",
                "incorrect": true
            },
            {
                "name": "A3",
                "label": "{{function}}",
                "function": "math.round({{T1}}/10000)*10000 - 10000",
                "incorrect": true
            },
            {
                "name": "A4",
                "label": "{{function}}",
                "function": "math.round({{T1}}/10000)*10000 + 20000",
                "incorrect": true
            },
            {
                "name": "A5",
                "label": "{{function}}",
                "function": "math.round({{T1}}/10000)*10000 - 20000",
                "incorrect": true
            }
        ],
        "uniques": true
    },
    "algorithm": {
        "name": "trueFalse",
        "template": "Multiple choice – standard",
        "params": {
            "countCorrect": 1,
            "countIncorrect": 2,
            "showCheckIcon": 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</si>
  <si>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</si>
  <si>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</si>
  <si>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</si>
  <si>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</si>
  <si>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
    "id": "M6-NyO-4a-I-3-EN",
    "stimulus": "&lt;p&gt;Select the number with the hundred thousand closest to {{T1}}.&lt;/p&gt;",
    "hint": "&lt;p&gt;To approximate a number to the nearest hundred thousand, you must identify which two thousands it falls between and choose the closest one.&lt;/p&gt;",
    "feedback": "&lt;p&gt;To approximate a number to the hundred thousand, identify which two thousands it falls between. In this case, it falls between {{T2}} and {{T3}}.&lt;/p&gt;&lt;p&gt;Then check which hundred thousand is closer. In this case, {{T1}} is {{T4}} units away from {{T2}} and {{T5}} units away from {{T3}}, so the closest hundred thousand is &lt;span class=\"no-break\"&gt;{{A1}}.&lt;/span&gt;&lt;/p&gt;",
    "seed": {
        "parameters": [
            {
                "name": "Q1",
                "label": null,
                "min": 1000,
                "max": 9000,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"name": "A2",
                "label": "{{function}}",
                "function": "math.round({{T1}}/100000)*100000 + 100000",
                "incorrect": true
            },
            {
                "name": "A3",
                "label": "{{function}}",
                "function": "math.round({{T1}}/100000)*100000 - 100000",
                "incorrect": true
            },
            {
                "name": "A4",
                "label": "{{function}}",
                "function": "math.round({{T1}}/100000)*100000 + 200000",
                "incorrect": true
            },
            {
                "name": "A5",
                "label": "{{function}}",
                "function": "math.round({{T1}}/100000)*100000 - 200000",
                "incorrect": true
            }
        ],
        "uniques": true
    },
    "algorithm": {
        "name": "trueFalse",
        "template": "Multiple choice – standard",
        "params": {
            "countCorrect": 1,
            "countIncorrect": 2,
            "showCheckIcon": 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</si>
  <si>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</si>
  <si>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</si>
  <si>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</si>
  <si>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</si>
  <si>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
    "id": "M6-NyO-4a-E-1-EN",
    "stimulus": "&lt;p&gt;Approximate the following number to the closest thousands and type it.&lt;/p&gt;",
    "template": "&lt;p&gt;The number with the closest thousands to {{T1}} is {{response}}.&lt;/p&gt;",
    "hint": "&lt;p&gt;To approximate a number to the thousands units, you must identify which two thousands it falls between and choose the closest one.&lt;/p&gt;",
    "feedback": "&lt;p&gt;To approximate a number to the thousands, identify which two thousands it falls between. In this case, it falls between {{T2}} and {{T3}}.&lt;/p&gt;&lt;p&gt;Then check which is the closest thousands. In this case, {{T1}} is {{T4}} units away from {{T2}} and {{T5}} units away from {{T3}}, so the closest thousands is {{A1}}.&lt;/p&gt;",
    "seed": {
        "parameters": [
            {
                "name": "Q1",
                "label": null,
                "min": 1000,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</si>
  <si>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</si>
  <si>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</si>
  <si>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</si>
  <si>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</si>
  <si>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</si>
  <si>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
    "id": "M6-NyO-4a-E-2-EN",
    "stimulus": "&lt;p&gt;Approximate the following number to the closest ten thousands and type it.&lt;/p&gt;",
    "template": "&lt;p&gt;The number with the ten thousands place closest to {{T1}} is {{response}}.&lt;/p&gt;",
    "hint": "&lt;p&gt;To approximate a number to the ten thousands, you must identify which two ten thousands it falls between and choose the closest one.&lt;/p&gt;",
    "feedback": "&lt;p&gt;To approximate a number to the ten thousands, identify which two ten thousands it falls between. In this case, it falls between {{T2}} and {{T3}}.&lt;/p&gt;&lt;p&gt;Then check which ten thousands place is closer. In this case, {{T1}} is {{T4}} units away from {{T2}} and {{T5}} units away from {{T3}}, so the closest ten thousands place is {{A1}}.&lt;/p&gt;",
    "seed": {
        "parameters": [
            {
                "name": "Q1",
                "label": null,
                "min": 10000,
                "max": 90000,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</si>
  <si>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</si>
  <si>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</si>
  <si>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</si>
  <si>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</si>
  <si>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
    "id": "M6-NyO-4a-E-3-EN",
    "stimulus": "&lt;p&gt;Approximate the following number to the closest hundred thousands and type it.&lt;/p&gt;",
    "template": "&lt;p&gt;The number with the hundred thousands place closest to {{T1}} is {{response}}.&lt;/p&gt;",
    "hint": "&lt;p&gt;To approximate a number to the hundred thousands, you must identify which two hundred thousands it falls between and choose the closest one.&lt;/p&gt;",
    "feedback": "&lt;p&gt;To approximate a number to the hundred thousands, identify which two hundred thousands it falls between. In this case, it falls between {{T2}} and {{T3}}. Then check which hundred thousand is closest. Here, {{T1}} is {{T4}} units away from {{T2}} and {{T5}} units away from {{T3}}, so the nearest hundred thousand is {{A1}}.&lt;/p&gt;",
    "seed": {
        "parameters": [
            {
                "name": "Q1",
                "label": null,
                "min": 10000,
                "max": 90000,
                "step": 10
            },
            {
                "name": "Q2",
                "label": null,
                "min": 1,
                "max": 9,
                "step": 1
            }
        ],
        "calculated": [
            {
                "name": "T1",
                "label": "{{function}}",
                "function": "{{Q1}}*1000+{{Q2}}*100",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</si>
  <si>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</si>
  <si>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</si>
  <si>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</si>
  <si>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</si>
  <si>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
    "id": "M6-NyO-4a-A-1-EN",
    "stimulus": "&lt;p&gt;A gas station sold {{T1}} l of gasoline. Approximate this number to the nearest thousand.&lt;/p&gt;",
    "template": "&lt;p&gt;Approximately, the gas station sold {{response}} l of gasoline.&lt;/p&gt;",
    "hint": "&lt;p&gt;To approximate a number to the nearest thousand, you have to find between which two thousands it lies and choose the closest one.&lt;/p&gt;",
    "feedback": "&lt;p&gt;To approximate the liters of gasoline sold to the nearest thousand, find between which two thousands it lies. In this case, it lies between {{T2}} and {{T3}}.&lt;/p&gt;&lt;p&gt;Then check which thousand is closer. In this case, {{T1}} is {{T4}} units away from {{T2}} and {{T5}} units away from {{T3}}, so the closest thousand is {{A1}}.&lt;/p&gt;",
    "seed": {
        "parameters": [
            {
                "name": "Q1",
                "label": null,
                "min": 10000,
                "max": 50000,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</si>
  <si>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</si>
  <si>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</si>
  <si>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</si>
  <si>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</si>
  <si>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
    "id": "M6-NyO-4a-A-2-EN",
    "stimulus": "&lt;p&gt;There are {{T1}} inhabitants in a city. Approximate this number to the ten thousands.&lt;/p&gt;",
    "template": "&lt;p&gt;Approximately, {{response}} people live in the city.&lt;/p&gt;",
    "hint": "&lt;p&gt;To approximate a number to the ten thousands, you have to find between which two ten thousands it lies and choose the closest one.&lt;/p&gt;",
    "feedback": "&lt;p&gt;To approximate the number of inhabitants to the ten thousands, find between which two ten thousands it lies. In this case, it lies between {{T2}} and &lt;span class=\"no-break\"&gt;{{T3}}&lt;/span&gt;.&lt;/p&gt;&lt;p&gt;Then check which ten thousand is closer. In this case, {{T1}} is {{T4}} units away from {{T2}} and {{T5}} units away from {{T3}}, so the closest ten thousand is {{A1}}.&lt;/p&gt;",
    "seed": {
        "parameters": [
            {
                "name": "Q1",
                "label": null,
                "min": 10000,
                "max": 50000,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</si>
  <si>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</si>
  <si>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</si>
  <si>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</si>
  <si>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
    "id": "M6-NyO-4a-A-3-EN",
    "stimulus": "&lt;p&gt;A music group sold {{T1}} tickets during their tour. Approximate this number to the hundred thousands.&lt;/p&gt;",
    "template": "&lt;p&gt;Approximately, they sold {{response}} tickets.&lt;/p&gt;",
    "hint": "&lt;p&gt;To approximate a number to the hundred thousands, you have to find between which two hundred thousands it lies and choose the closest one.&lt;/p&gt;",
    "feedback": "&lt;p&gt;To approximate the number of tickets sold to the hundred thousands, look between which two hundred thousands it lies. In this case, it lies between &lt;span class=\"no-break\"&gt;{{T2}}&lt;/span&gt; and {{T3}}.&lt;/p&gt;&lt;p&gt;Then check which hundred thousand is closer. In this case, {{T1}} is {{T4}} units away from {{T2}} and {{T5}} units away from {{T3}}, so the closest hundred thousands is {{A1}}.&lt;/p&gt;",
    "seed": {
        "parameters": [
            {
                "name": "Q1",
                "label": null,
                "min": 10000,
                "max": 50000,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</si>
  <si>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</si>
  <si>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</si>
  <si>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</si>
  <si>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</si>
  <si>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</si>
  <si>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</si>
  <si>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</si>
  <si>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</si>
  <si>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</si>
  <si>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
    "id": "M6-NyO-5a-I-1-EN",
    "stimulus": "&lt;p&gt;Drag each result to the corresponding addition.&lt;/p&gt;",
    "template": "",
    "hint": "&lt;p&gt;This is the result of the first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"feedback": "&lt;p&gt;This is the result of the first addition:&lt;/p&gt;&lt;div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
    "seed": {
        "parameters": [
            {
                "name": "Q1",
                "label": null,
                "min": 10000,
                "max": 99999,
                "step": 1
            },
            {
                "name": "Q2",
                "label": null,
                "min": 10000,
                "max": 99999,
                "step": 1
            },
            {
                "name": "Q3",
                "label": null,
                "min": 10000,
                "max": 99999,
                "step": 1
            },
            {
                "name": "Q4",
                "label": null,
                "min": 10000,
                "max": 99999,
                "step": 1
            },
            {
                "name": "Q5",
                "label": null,
                "min": 10000,
                "max": 99999,
                "step": 1
            },
            {
                "name": "Q6",
                "label": null,
                "min": 10000,
                "max": 99999,
                "step": 1
            }
        ],
        "calculated": [
            {
                "name": "A1",
                "label": "{{Q1}} + {{Q2}}",
                "function": "{{Q1}}+{{Q2}}\r"
            },
            {
                "name": "A2",
                "label": "{{Q3}} + {{Q4}}",
                "function": "{{Q3}}+{{Q4}}\r"
            },
            {
                "name": "A3",
                "label": "{{Q5}} + {{Q6}}",
                "function": "{{Q5}}+{{Q6}}"
            }
        ],
        "uniques": true
    },
    "algorithm": {
        "name": "linkOperationResult",
        "params": {
            "invert": [
                "true"
            ]
        },
        "template": "Match list"
    }
}</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</si>
  <si>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</si>
  <si>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</si>
  <si>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</si>
  <si>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</si>
  <si>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</si>
  <si>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</si>
  <si>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</si>
  <si>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{"id":"M6-NyO-5a-E-1-EN","stimulus":"&lt;p&gt;Calculate the following addition.&lt;/p&gt;","template":"&lt;p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8%;\"&gt;{{Q1}}&lt;/span&gt;&lt;/div&gt;&lt;/div&gt;&lt;/div&gt;&lt;/div&gt;","feedback":"&lt;p&gt;This is the result of the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style=\"position:absolute;right:20%;top:65%;\"&gt;{{A1}}&lt;/span&gt;&lt;span class=\"lemo-graphie-label\" style=\"position:absolute;right:20%;top:35%;\"&gt;{{Q2}}&lt;/span&gt;&lt;span class=\"lemo-graphie-label\" style=\"position:absolute;right:20%;top: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</si>
  <si>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</si>
  <si>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</si>
  <si>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</si>
  <si>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</si>
  <si>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</si>
  <si>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</si>
  <si>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
    "id": "M6-NyO-5a-A-1-EN",
    "stimulus": "&lt;p&gt;To make a cake, Daniela needs a package of {{Q1}} g of flour and another one of {{Q2}} g. How many grams does she use in total?&lt;/p&gt;",
    "template": "&lt;p&gt;She uses {{response}} g of flour.&lt;/p&gt;",
    "hint": "&lt;div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</si>
  <si>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</si>
  <si>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</si>
  <si>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</si>
  <si>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
    "id": "M6-NyO-5a-A-2-EN",
    "stimulus": "&lt;p&gt;Alex is setting up the greenhouse for the next planting. He has {{Q1}} tomato plants and {{Q2}} pepper plants. How many plants are there?&lt;/p&gt;",
    "template": "&lt;p&gt;In the greenhouse, there are {{response}} plants.&lt;/p&gt;",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</si>
  <si>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</si>
  <si>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</si>
  <si>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</si>
  <si>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
    "id": "M6-NyO-5a-A-3-EN",
    "stimulus": "&lt;p&gt;Anna is going on a great sailing trip with two legs. The first leg is {{Q1}} nautical miles and the second leg is {{Q2}} miles. How many nautical miles is the trip?&lt;/p&gt;",
    "template": "&lt;p&gt;The trip covers {{response}} nautical miles.&lt;/p&gt;",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</si>
  <si>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</si>
  <si>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</si>
  <si>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</si>
  <si>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</si>
  <si>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</si>
  <si>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</si>
  <si>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</si>
  <si>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</si>
  <si>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</si>
  <si>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</si>
  <si>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"M6-NyO-5b-I-1-EN",
    "stimulus": "&lt;p&gt;Which of these equations show the commutative property of addition?&lt;/p&gt;",
    "hint": "&lt;p&gt;Additions satisfy the commutative property because the order of the addends does not change the result.&lt;/p&gt;",
    "feedback": "&lt;p&gt;Additions satisfy the commutative property because the order of the addends does not change the result:&lt;/p&gt;&lt;p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"&lt;p&gt;In this addition, the associative property is demonstrated: the way the addends are grouped does not change the product.&lt;/p&gt;"
            },
            {
                "name": "A4",
                "label": "{{Q7}} + ({{Q4}} + {{Q1}}) + {{Q3}} = ({{Q7}} + {{Q4}}) + ({{Q1}} + {{Q3}})",
                "incorrect": true,
                "feedback": "&lt;p&gt;In this addition, the associative property is demonstrated: the way the addends are grouped does not change the product.&lt;/p&gt;"
            },
            {
                "name": "A5",
                "label": "{{Q6}} × ({{Q2}} + {{Q1}}) = {{Q6}} × {{Q2}} + {{Q6}} × {{Q1}}",
                "incorrect": true,
                "feedback": "&lt;p&gt;In this addition, the distributive property is demonstrated: the multiplication of an addition is the addition of two multiplications.&lt;/p&gt;"
            },
            {
                "name": "A6",
                "label": "{{Q4}} × ({{Q7}} + {{Q8}} + {{Q2}}) = {{Q4}} × {{Q7}} + {{Q4}} × {{Q8}} + {{Q4}} × {{Q2}}",
                "incorrect": true,
                "feedback": "&lt;p&gt;In this addition, the distributive property is demonstrated: the multiplication of an addition is the addition of two multiplications.&lt;/p&gt;"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</si>
  <si>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</si>
  <si>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</si>
  <si>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</si>
  <si>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</si>
  <si>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</si>
  <si>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</si>
  <si>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</si>
  <si>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
    "id": "M6-NyO-5b-E-1-EN",
    "stimulus": "&lt;p&gt;Rewrite the following addition so that the commutative property of addition is satisfied.&lt;/p&gt;",
    "template": "&lt;p style=\"text-align:center;\"&gt;{{Q1}} + {{Q2}} = {{response}} + {{response}} = {{T1}}&lt;/p&gt;",
    "hint": "&lt;p&gt;Additions satisfy the commutative property because the order of the addends does not change the result.&lt;/p&gt;",
    "feedback": "&lt;p&gt;Additions satisfy the commutative property because the order of the addends does not change the result.&lt;/p&gt;",
    "seed": {
        "parameters": [
            {
                "name": "Q1",
                "label": null,
                "min": 100,
                "max": 500,
                "step": 1
            },
            {
                "name": "Q2",
                "label": null,
                "min": 100,
                "max": 500,
                "step": 1
            }
        ],
        "calculated": [
            {
                "name": "A1",
                "label": "{{function}}",
                "function": "{{Q2}}"
            },
            {
                "name": "A1",
                "label": "{{function}}",
                "function": "{{Q1}}"
            },
            {
                "name": "T1",
                "label": "{{function}}",
                "function": "{{Q1}}+{{Q2}}",
                "temp": true
            }
        ],
        "uniques": true
    },
    "algorithm": {
        "name": "calculateOperation",
        "params": {
            "method": "equivLiteral",
            "keyboard": "NUMERICAL"
        }
    }
}</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</si>
  <si>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</si>
  <si>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</si>
  <si>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</si>
  <si>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</si>
  <si>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</si>
  <si>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</si>
  <si>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</si>
  <si>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</si>
  <si>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"M6-NyO-5c-I-1-EN",
    "stimulus": "&lt;p&gt;Which of these equivalencies show the associative property of addition?&lt;/p&gt;",
    "hint": "&lt;p&gt;Additions satisfy the associative property because the way the numbers are grouped does not change the result.&lt;/p&gt;",
    "feedback": "&lt;p&gt;Additions satisfy the associative property because the way the numbers are grouped does not change the result:&lt;/p&gt;&lt;p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"&lt;p&gt;In this addition, we can see the commutative property: the order of the numbers does not change the result.&lt;/p&gt;"
            },
            {
                "name": "A2",
                "label": "{{Q3}} + {{Q4}} + {{Q5}} = {{Q5}} + {{Q3}} + {{Q4}}",
                "incorrect": true,
                "feedback": "&lt;p&gt;In this addition, we can see the commutative property: the order of the numbers does not change the result.&lt;/p&gt;"
            },
            {
                "name": "A3",
                "label": "({{Q2}} + {{Q4}}) + {{Q1}} = {{Q2}} + ({{Q4}} + {{Q1}})"
            },
            {
                "name": "A4",
                "label": "{{Q7}} + ({{Q4}} + {{Q1}}) + {{Q3}} = ({{Q7}} + {{Q4}}) + ({{Q1}} + {{Q3}})"
            },
            {
                "name": "A5",
                "label": "{{Q6}} × ({{Q2}} + {{Q1}}) = {{Q6}} × {{Q2}} + {{Q6}} × {{Q1}}",
                "incorrect": true,
                "feedback": "&lt;p&gt;In this addition, we can see the distributive property: the multiplication of a sum is the addition of two multiplications.&lt;/p&gt;"
            },
            {
                "name": "A6",
                "label": "{{Q4}} × ({{Q7}} + {{Q8}} + {{Q2}}) = {{Q4}} × {{Q7}} + {{Q4}} × {{Q8}} + {{Q4}} × {{Q2}}",
                "incorrect": true,
                "feedback": "&lt;p&gt;In this addition, we can see the distributive property: the multiplication of a sum is the addition of two multiplications.&lt;/p&gt;"
            }
        ],
        "uniques": true
    },
    "algorithm": {
        "name": "trueFalse",
        "template": "Multiple choice – multiple response",
        "params": {
            "countCorrect": 2,
            "countIncorrect": 1}}}</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</si>
  <si>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</si>
  <si>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</si>
  <si>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</si>
  <si>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</si>
  <si>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</si>
  <si>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</si>
  <si>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
    "id": "M6-NyO-5c-E-1-EN",
    "stimulus": "&lt;p&gt;Use the associative property to calculate the following addition.&lt;/p&gt;",
    "template": "&lt;p style=\"text-align:center;\"&gt;({{Q1}} + {{Q2}}) + {{Q3}} = {{response}} + {{Q3}} = {{response}}&lt;/p&gt;&lt;p style=\"text-align:center;\"&gt;{{Q1}} + ({{Q2}} + {{Q3}}) = {{Q1}} + {{response}} = {{response}}&lt;/p&gt;",
    "hint": "&lt;p&gt;Additions satisfy the associative property because the way of grouping the addends does not alter the result.&lt;/p&gt;",
    "feedback": "&lt;p&gt;Additions satisfy the associative property because the way of grouping the addends does not alter the result:&lt;/p&gt;&lt;p style=\"text-align:center;\"&gt;({{Q1}} + {{Q2}}) + {{Q3}} = {{Q1}} + ({{Q2}} + {{Q3}}) = {{A2}}&lt;/p&gt;",
    "seed": {
        "parameters": [
            {
                "name": "Q1",
                "label": null,
                "min": 100,
                "max": 500,
                "step": 1
            },
            {
                "name": "Q2",
                "label": null,
                "min": 100,
                "max": 500,
                "step": 1
            },
            {
                "name": "Q3",
                "label": null,
                "min": 100,
                "max": 500,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</si>
  <si>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</si>
  <si>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</si>
  <si>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</si>
  <si>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
    "id": "M6-NyO-5c-E-2-EN",
    "stimulus": "&lt;p&gt;Use the associative property to calculate the following addition.&lt;/p&gt;",
    "template": "&lt;p style=\"text-align:center;\"&gt;{{Q1}} + ({{Q2}} + {{Q3}}) = {{Q1}} + {{response}} = {{response}}&lt;/p&gt;&lt;p style=\"text-align:center;\"&gt;({{Q1}} + {{Q2}}) + {{Q3}}) = {{response}} + {{Q3}} = {{response}}&lt;/p&gt;",
    "hint": "&lt;p&gt;Additions satisfy the associative property because the way the addends are grouped does not change the result.&lt;/p&gt;",
    "feedback": "&lt;p&gt;Additions satisfy the associative property because the way the addends are grouped does not change the result:&lt;/p&gt;&lt;p style=\"text-align:center;\"&gt;{{Q1}} + ({{Q2}}+ {{Q3}}) = ({{Q1}} + {{Q2}}) + {{Q3}} = {{A2}}&lt;/p&gt;",
    "seed": {
        "parameters": [
            {
                "name": "Q1",
                "label": null,
                "min": 100,
                "max": 500,
                "step": 1
            },
            {
                "name": "Q2",
                "label": null,
                "min": 100,
                "max": 500,
                "step": 1
            },
            {
                "name": "Q3",
                "label": null,
                "min": 100,
                "max": 500,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</si>
  <si>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</si>
  <si>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</si>
  <si>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</si>
  <si>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</si>
  <si>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</si>
  <si>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</si>
  <si>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</si>
  <si>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</si>
  <si>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"M6-NyO-5d-I-1-EN",
    "stimulus": "&lt;p&gt;Which of the following equivalences show the distributive property of multiplication?&lt;/p&gt;",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"&lt;p&gt;In this addition, the commutative property is demonstrated: the order of the addends does not change the product.&lt;/p&gt;"
            },
            {
                "name": "A2",
                "label": "{{Q3}} + {{Q4}} + {{Q5}} = {{Q5}} + {{Q3}} + {{Q4}}",
                "incorrect": true,
                "feedback": "&lt;p&gt;In this addition, the commutative property is demonstrated: the order of the addends does not change the product.&lt;/p&gt;"
            },
            {
                "name": "A3",
                "label": "({{Q2}} + {{Q4}}) + {{Q1}} = {{Q2}} + ({{Q4}} + {{Q1}})",
                "incorrect": true,
                "feedback": "&lt;p&gt;In this multiplication, the associative property is demonstrated: the way of grouping the factors does not change the product.&lt;/p&gt;"
            },
            {
                "name": "A4",
                "label": "{{Q7}} + ({{Q4}} + {{Q1}}) + {{Q3}} = ({{Q7}} + {{Q4}}) + ({{Q1}} + {{Q3}})",
                "incorrect": true,
                "feedback": "&lt;p&gt;In this multiplication, the associative property is demonstrated: the way of grouping the factors does not change the product.&lt;/p&gt;"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</si>
  <si>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</si>
  <si>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</si>
  <si>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</si>
  <si>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</si>
  <si>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</si>
  <si>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</si>
  <si>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</si>
  <si>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
    "id": "M6-NyO-5d-E-1-EN",
    "stimulus": "&lt;p&gt;Complete these multiplications so that the distributive property of multiplication is verified.&lt;/p&gt;",
    "template": "&lt;p style=\"text-align:center;\"&gt;{{Q1}} × ({{Q2}} + {{Q3}}) = {{Q1}} × {{Q2}} + {{response}} × {{Q3}}&lt;/p&gt;&lt;p&gt;{{Q4}} × {{Q5}} + {{Q4}} × {{Q6}} = {{response}} × ({{Q5}} + {{Q6}})&lt;/p&gt;",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style=\"text-align:center;\"&gt;{{Q1}} × ({{Q2}} + {{Q3}}) = {{Q1}} × {{Q2}} + {{Q1}} × {{Q3}}&lt;/p&gt;&lt;p&gt;{{T1}}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"{{Q1}}"
            },
            {
                "name": "A2",
                "label": "{{function}}",
                "function": "{{Q4}}"
            }
        ],
        "uniques": true
    },
    "algorithm": {
        "name": "calculateOperation",
        "params": {
            "method": "equivLiteral",
            "keyboard": "NUMERICAL"
        }
    }
}</t>
  </si>
  <si>
    <t>{{Q4}} × {{Q5}} + {{Q4}} × {{Q6}} = {{Q4}} × ({{Q5}} + {{A1}})
{{Q1}} × ({{Q2}} + {{Q3}}) = {{Q1}} × {{A2}} + {{Q1}} × {{Q3}}</t>
  </si>
  <si>
    <t>A1 = Q6
A2 = Q2</t>
  </si>
  <si>
    <t>{
    "id": "M6-NyO-5d-E-2-EN",
    "stimulus": "&lt;p&gt;Complete these multiplications for the distributive property of multiplication to be verified.&lt;/p&gt;",
    "template": "&lt;p style=\"text-align:center;\"&gt;{{Q4}} × {{Q5}} + {{Q4}} × {{Q6}} = {{Q4}} × ({{Q5}} + {{response}} )&lt;/p&gt;&lt;p style=\"text-align:center;\"&gt;{{Q1}} × ({{Q2}} + {{Q3}}) = {{Q1}} × {{response}} + {{Q1}} × {{Q3}}&lt;/p&gt;",
    "hint": "&lt;p&gt;The multiplications satisfy the distributive property because the multiplication of an addition is the addition of two multiplications.&lt;/p&gt;",
    "feedback": "&lt;p&gt;The multiplications satisfy the distributive property because the multiplication of an addition is the addition of two multiplications.&lt;/p&gt;&lt;p style=\"text-align:center;\"&gt;{{Q1}} × ({{Q2}} + {{Q3}}) = {{Q1}} × {{Q2}} + {{Q1}} × {{Q3}}&lt;/p&gt;&lt;p style=\"text-align:center;\"&gt;{{T1}}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"{{Q6}}"
            },
            {
                "name": "A2",
                "language": "{{function}}",
                "function": "{{Q2}}"
            }
        ],
        "uniques": true
    },
    "algorithm": {
        "name": "calculateOperation",
        "params": {
            "method": "equivLiteral",
            "keyboard": "NUMERICAL"
        }
    }
}</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</si>
  <si>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</si>
  <si>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</si>
  <si>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</si>
  <si>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</si>
  <si>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</si>
  <si>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</si>
  <si>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</si>
  <si>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</si>
  <si>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</si>
  <si>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
    "id": "M6-NyO-6a-I-1-EN",
    "stimulus": "&lt;p&gt;Select whether these subtractions are correct or incorrect.&lt;/p&gt;",
    "feedback": "&lt;p&gt;Place the units in the position of the units, the tens in the position of the tens, and so on, successively.&lt;/p&gt;",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
                "max": 9999,
                "step": 1
            },
            {
                "name": "Q3",
                "label": null,
                "min": 10000,
                "max": 99999,
                "step": 1
            },
            {
                "name": "Q4",
                "label": null,
                "min": 1000,
                "max": 9999,
                "step": 1
            },
            {
                "name": "Q7",
                "label": null,
                "min": 10000,
                "max": 99999,
                "step": 1
            },
            {
                "name": "Q8",
                "label": null,
                "min": 1000,
                "max": 9999,
                "step": 1
            },
            {
                "name": "Q9",
                "label": null,
                "min": 20000,
                "max": 99999,
                "step": 1
            },
            {
                "name": "Q10",
                "label": null,
                "min": 1000,
                "max": 9999,
                "step": 1
            },
            {
                "name": "Q11",
                "label": null,
                "min": 100,
                "max": 990,
                "step": 10
            },
            {
                "name": "Q12",
                "label": null,
                "min": 100,
                "max": 990,
                "step": 10
            }
        ],
        "calculated": [
            {
                "name": "T1",
                "label": "{{function}}",
                "function": "{{Q1}}-{{Q2}}",
                "temp": true
            },
            {
                "name": "T2",
                "label": "{{function}}",
                "function": "{{Q7}}-{{Q8}}",
                "temp": true
            },
            {
                "name": "T3",
                "label": "{{function}}",
                "function": "{{Q9}}-{{Q10}}",
                "temp": true
            },
            {
                "name": "A1",
                "label": "{{Q1}} − {{Q2}} = {{function}}",
                "function": "{{Q1}}-{{Q2}}"
            },
            {
                "name": "A2",
                "label": "{{Q3}} − {{Q4}} = {{function}}",
                "function": "{{Q3}}-{{Q4}}"
            },
            {
                "name": "A3",
                "label": "{{Q7}} − {{Q8}} = {{function}}",
                "function": "{{Q7}}-{{Q8}}+{{Q11}}",
                "incorrect": true,
                "feedback": "&lt;p&gt;The result of this subtraction is:&lt;/p&gt;&lt;p style=\"text-align:center;\"&gt;{{Q7}} − {{Q8}} = {{T2}}&lt;/p&gt;"
            },
            {
                "name": "A4",
                "label": "{{Q9}} − {{Q10}} = {{function}}",
                "function": "{{Q9}}-{{Q10}}-{{Q12}}",
                "incorrect": true,
                "feedback": "&lt;p&gt;The result of this subtraction is:&lt;/p&gt;&lt;p style=\"text-align:center;\"&gt;{{Q9}} − {{Q10}} = {{T3}}&lt;/p&gt;"
            }
        ],
        "uniques": true
    },
    "algorithm": {
        "name": "trueFalse",
        "template": "Choice matrix – inline",
        "params": {
            "countCorrect": 2,
            "countIncorrect": 1,
            "showCheckIcon": false,
            "options": [
                "Correct",
                "Incorrect"
            ]
        }
    }
}</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</si>
  <si>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</si>
  <si>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</si>
  <si>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</si>
  <si>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</si>
  <si>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</si>
  <si>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</si>
  <si>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</si>
  <si>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{"id":"M6-NyO-6a-E-1-EN","stimulus":"&lt;p&gt;Calculate the following subtraction.&lt;/p&gt;","template":"&lt;p&gt;{{T1}}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</si>
  <si>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</si>
  <si>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</si>
  <si>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</si>
  <si>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</si>
  <si>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</si>
  <si>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</si>
  <si>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
    "id": "M6-NyO-6a-A-1-EN",
    "stimulus": "&lt;p&gt;For a concert, {{Q1}} tickets were sold in one hour. How many tickets are still available if the venue can accommodate {{T1}} people?&lt;/p&gt;",
    "template": "&lt;p&gt;There are {{response}} tickets left to be sold.&lt;/p&gt;",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
    "seed": {
        "parameters": [
            {
                "name": "Q1",
                "label": null,
                "min": 6000,
                "max": 9999,
                "step": 1
            },
            {
                "name": "Q2",
                "label": null,
                "min": 6000,
                "max": 9999,
                "step": 1
            }
        ],
        "calculated": [
            {
                "name": "T1",
                "label": null,
                "function": "{{Q1}} + {{Q2}}",
                "temp": true
            },
            {
                "name": "A1",
                "label": "{{function}}",
                "function": "{{Q2}}"
            },
            {
                "name": "T2",
                "label": null,
                "function": "{{Q2}}-math.floor({{Q2}}/10)*10",
                "temp": true
            }
        ],
        "uniques": true
    },
    "algorithm": {
        "name": "calculateOperation",
        "params": {
            "method": "equivLiteral",
            "keyboard": "NUMERICAL"
        }
    }
}</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</si>
  <si>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</si>
  <si>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</si>
  <si>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</si>
  <si>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</si>
  <si>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
    "id": "M6-NyO-6a-A-2-EN",
    "stimulus": "&lt;p&gt;Mark is waiting for the weekend and has calculated that it will take {{T1}} min. Since he made his calculations, {{Q1}} min have passed. How much longer does he have to wait until the weekend?&lt;/p&gt;",
    "template": "&lt;p&gt;There are {{response}} min left for the weekend.&lt;/p&gt;",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"&lt;p&gt;The result of this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1000,
                "max": 9000,
                "step": 1
            },
            {
                "name": "Q2",
                "label": null,
                "min": 1000,
                "max": 9000,
                "step": 1
            }
        ],
        "calculated": [
            {
                "name": "T1",
                "label": null,
                "function": "{{Q1}} + {{Q2}}",
                "temp": true
            },
            {
                "name": "A1",
                "label": "{{function}}",
                "function": "{{Q2}}"
            },
            {
                "name": "T2",
                "label": null,
                "function": "{{Q2}}-math.floor({{Q2}}/10)*10",
                "temp": true
            }
        ],
        "uniques": true
    },
    "algorithm": {
        "name": "calculateOperation",
        "params": {
            "method": "equivLiteral",
            "keyboard": "NUMERICAL"
        }
    }
}</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</si>
  <si>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</si>
  <si>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</si>
  <si>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</si>
  <si>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</si>
  <si>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
    "id": "M6-NyO-6a-A-3-EN",
    "stimulus": "&lt;p&gt;It is estimated that there are {{T1}} individuals of an endangered animal in a wildlife sanctuary. A non-profit organization has managed to locate {{Q1}} of these animals, how many remain to be found?&lt;/p&gt;",
    "template": "&lt;p&gt;There are still {{response}} animals to be found.&lt;/p&gt;",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7000,
                "max": 9999,
                "step": 1
            },
            {
                "name": "Q2",
                "label": null,
                "min": 7000,
                "max": 9999,
                "step": 1
            }
        ],
        "calculated": [
            {
                "name": "T1",
                "label": null,
                "function": "{{Q1}} + {{Q2}}",
                "temp": true
            },
            {
                "name": "A1",
                "label": "{{function}}",
                "function": "{{Q2}}"
            },
            {
                "name": "T2",
                "label": null,
                "function": "{{Q2}}-math.floor({{Q2}}/10)*10",
                "temp": true
            }
        ],
        "uniques": true
    },
    "algorithm": {
        "name": "calculateOperation",
        "params": {
            "method": "equivLiteral",
            "keyboard": "NUMERICAL"
        }
    }
}</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</si>
  <si>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</si>
  <si>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</si>
  <si>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</si>
  <si>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</si>
  <si>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</si>
  <si>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</si>
  <si>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</si>
  <si>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</si>
  <si>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
    "id": "M6-NyO-6b-I-1-EN",
    "stimulus": "&lt;p&gt;Use the subtraction check to find the minuend of this operation.&lt;/p&gt;&lt;p style=\"text-align:center;\"&gt;... − {{Q1}} = {{Q2}}&lt;/p&gt;",
    "hint": "&lt;p&gt;This is the formula to check subtraction with addition:&lt;/p&gt;&lt;p style=\"text-align:center;\"&gt;minuend = difference + subtrahend&lt;/p&gt;",
    "feedback": "&lt;p&gt;This is the formula to check subtraction with addition:&lt;/p&gt;&lt;p style=\"text-align:center;\"&gt;difference + subtrahend = minuend&lt;/p&gt;&lt;p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</si>
  <si>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Halla el minuendo siguiendo la prueba de la resta.</t>
  </si>
  <si>
    <t>{{A1}} − {{Q1}} = {{Q2}}</t>
  </si>
  <si>
    <t>Utiliza la prueba de la resta para obtener el minuendo correspondiente.
 ... − 2 749 = 1 561</t>
  </si>
  <si>
    <t>Q1-Q2= Min = 1000; Max = 5000; Step = 1</t>
  </si>
  <si>
    <t>A1 = {{Q1}}+{{Q2}}</t>
  </si>
  <si>
    <t>{
    "id": "M6-NyO-6b-E-1-EN",
    "stimulus": "&lt;p&gt;Find the minuend by checking subtraction with addition.&lt;/p&gt;",
    "template": "&lt;p style=\"text-align:center;\"&gt;{{response}} − {{Q1}} = {{Q2}}&lt;/p&gt;",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1000,
                "max": 5000,
                "step": 1
            },
            {
                "name": "Q2",
                "label": null,
                "min": 1000,
                "max": 5000,
                "step": 1
            }
        ],
        "calculated": [
            {
                "name": "A1",
                "label": "{{function}}",
                "function": "{{Q1}}+{{Q2}}"
            }
        ],
        "uniques": true
    },
    "algorithm": {
        "name": "calculateOperation",
        "params": {
            "method": "equivLiteral",
            "keyboard": "NUMERICAL"
        }
    }
}</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</si>
  <si>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</si>
  <si>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</si>
  <si>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</si>
  <si>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</si>
  <si>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
    "id": "M6-NyO-6b-A-1-EN",
    "stimulus": "&lt;p&gt;If Edward had {{Q1}} years less, he would be {{Q2}} years old. Use the formula for checking subtraction with addition to find his current age.&lt;/p&gt;",
    "template": "&lt;p&gt;Edward would be {{response}} years old.&lt;/p&gt;",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</si>
  <si>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</si>
  <si>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</si>
  <si>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</si>
  <si>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
    "id": "M6-NyO-6b-A-2-EN",
    "stimulus": "&lt;p&gt;If Monica eats {{Q1}} of her candies, she will have {{Q2}} left. Use the formula for checking subtraction with addition to calculate how many candies she has.&lt;/p&gt;",
    "template": "&lt;p&gt;Monica has {{response}} candies.&lt;/p&gt;",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</si>
  <si>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</si>
  <si>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</si>
  <si>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</si>
  <si>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
    "id": "M6-NyO-6b-A-3-EN",
    "stimulus": "&lt;p&gt;If {{Q1}} fewer baby mice had been born in a nest, there would only be {{Q2}} mice. Use the formula for checking subtraction with addition to calculate how many baby mice there are in the nest.&lt;/p&gt;",
    "template": "&lt;p&gt;There are {{response}} baby mice.&lt;/p&gt;",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</si>
  <si>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</si>
  <si>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</si>
  <si>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</si>
  <si>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</si>
  <si>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</si>
  <si>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</si>
  <si>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</si>
  <si>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</si>
  <si>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</si>
  <si>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{"id":"M6-NyO-7a-I-1-EN","stimulus":"&lt;p&gt;Drag each result to the corresponding multiplication.&lt;/p&gt;","hint":"&lt;p&gt;Start by multiplying the last digit of the multiplier by the multiplicand.&lt;/p&gt;","feedback":"&lt;p&gt;To calculate each of these multiplications, start by multiplying the last digit of the multiplier by the multiplicand.&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</si>
  <si>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</si>
  <si>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</si>
  <si>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</si>
  <si>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</si>
  <si>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</si>
  <si>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</si>
  <si>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</si>
  <si>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
    "id": "M6-NyO-7a-E-1-EN",
    "stimulus": "&lt;p&gt;Calculate the following multiplication.&lt;/p&gt;",
    "template": "&lt;p style=\"text-align:center;\"&gt;{{Q1}} × {{Q2}} = {{response}}&lt;/p&gt;",
    "hint": "&lt;p&gt;Start by multiplying the last digit of the multiplier by the multiplicand.&lt;/p&gt;",
    "feedback": "&lt;p&gt;The result of multiplying {{Q1}} by {{Q2}} is {{A1}}.&lt;/p&gt;",
    "seed": {
        "parameters": [
            {
                "name": "Q1",
                "label": null,
                "min": 1000,
                "max": 9999,
                "step": 1
            },
            {
                "name": "Q2",
                "label": null,
                "min": 100,
                "max": 999,
                "step": 1
            }
        ],
        "calculated": [
            {
                "name": "A1",
                "label": "{{function}}",
                "function": "{{Q1}}*{{Q2}}"
            }
        ],
        "uniques": true
    },
    "algorithm": {
        "name": "calculateOperation",
        "params": {
            "method": "equivLiteral",
            "keyboard": "NUMERICAL"
        }
    }
}</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</si>
  <si>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</si>
  <si>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</si>
  <si>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</si>
  <si>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</si>
  <si>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
    "id": "M6-NyO-7a-A-1-EN",
    "stimulus": "&lt;p&gt;Jake wants to buy a video game console on installments. To do this, he needs to pay ${{Q1}} for {{Q2}} months. How much does the video game console cost?&lt;/p&gt;",
    "template": "&lt;p&gt;It costs ${{response}}.&lt;/p&gt;",
    "hint": "&lt;p&gt;Start by multiplying the last digit of the multiplier by the multiplicand.&lt;/p&gt;",
    "feedback": "&lt;p&gt;The result of multiplying {{Q1}} by {{Q2}} is {{A1}}.&lt;/p&gt;",
    "seed": {
        "parameters": [
            {
                "name": "Q1",
                "label": null,
                "min": 40,
                "max": 80,
                "step": 1
            },
            {
                "name": "Q2",
                "label": null,
                "min": 6,
                "max": 12,
                "step": 1
            }
        ],
        "calculated": [
            {
                "name": "A1",
                "label": "{{function}}",
                "function": "{{Q1}}*{{Q2}}"
            }
        ],
        "uniques": true
    },
    "algorithm": {
        "name": "calculateOperation",
        "params": {
            "method": "equivLiteral",
            "keyboard": "NUMERICAL"
        }
    }
}</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</si>
  <si>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</si>
  <si>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</si>
  <si>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</si>
  <si>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</si>
  <si>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
    "id": "M6-NyO-7a-A-2-EN",
    "stimulus": "&lt;p&gt;Catherine has a virtual farm where she grows Swiss chard. If she produces {{Q1}} chards each day, how many will she have after {{Q2}} days?&lt;/p&gt;",
    "template": "&lt;p&gt;Catherine will have {{response}} Swiss chards.&lt;/p&gt;",
    "hint": "&lt;p&gt;Start by multiplying the last digit of the multiplier by the multiplicand.&lt;/p&gt;",
    "feedback": "&lt;p&gt;The result of multiplying {{Q1}} by {{Q2}} is {{A1}}.&lt;/p&gt;",
    "seed": {
        "parameters": [
            {
                "name": "Q1",
                "label": null,
                "min": 100,
                "max": 500,
                "step": 1
            },
            {
                "name": "Q2",
                "label": null,
                "min": 50,
                "max": 300,
                "step": 1
            }
        ],
        "calculated": [
            {
                "name": "A1",
                "label": "{{function}}",
                "function": "{{Q1}}*{{Q2}}"
            }
        ],
        "uniques": true
    },
    "algorithm": {
        "name": "calculateOperation",
        "params": {
            "method": "equivLiteral",
            "keyboard": "NUMERICAL"
        }
    }
}</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</si>
  <si>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</si>
  <si>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</si>
  <si>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</si>
  <si>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</si>
  <si>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
    "id": "M6-NyO-7a-A-3-EN",
    "stimulus": "&lt;p&gt;Ramiro's brother is going abroad to study a {{Q1}}-step course, each step lasting {{Q2}} weeks. How many weeks will he be out of his country?&lt;/p&gt;",
    "template": "&lt;p&gt;Ramiro's brother will be {{response}} weeks away.&lt;/p&gt;",
    "hint": "&lt;p&gt;Start by multiplying the last digit of the multiplier by the multiplicand.&lt;/p&gt;",
    "feedback": "&lt;p&gt;The result of multiplying {{Q1}} by {{Q2}} is {{A1}}.&lt;/p&gt;",
    "seed": {
        "parameters": [
            {
                "name": "Q1",
                "label": null,
                "list": [
                    2,
                    3,
                    4,
                    5,
                    6
                ]
            },
            {
                "name": "Q2",
                "label": null,
                "min": 20,
                "max": 45,
                "step": 1
            }
        ],
        "calculated": [
            {
                "name": "A1",
                "label": "{{function}}",
                "function": "{{Q1}}*{{Q2}}"
            }
        ],
        "uniques": true
    },
    "algorithm": {
        "name": "calculateOperation",
        "params": {
            "method": "equivLiteral",
            "keyboard": "NUMERICAL"
        }
    }
}</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</si>
  <si>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</si>
  <si>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</si>
  <si>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</si>
  <si>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</si>
  <si>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</si>
  <si>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</si>
  <si>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</si>
  <si>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</si>
  <si>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</si>
  <si>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
    "id": "M6-NyO-8a-I-1-EN",
    "stimulus": "&lt;p&gt;Select the quotient and the remainder of this division.&lt;/p&gt;&lt;p style=\"text-align:center;\"&gt;{{T1}} : {{Q1}}&lt;/p&gt;",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
                "max": 9,
                "step": 1
            },
            {
                "name": "Q4",
                "label": null,
                "min": 10,
                "max": 99,
                "step": 1
            },
            {
                "name": "Q5",
                "label": null,
                "min": 10,
                "max": 99,
                "step": 1
            },
            {
                "name": "Q6",
                "label": null,
                "min": 1,
                "max": 9,
                "step": 1
            },
            {
                "name": "Q7",
                "label": null,
                "min": 1,
                "max": 9,
                "step": 1
            }
        ],
        "calculated": [
            {
                "name": "T1",
                "label": "{{function}}",
                "function": "{{Q1}}*{{Q2}}+{{Q3}}",
                "temp": true
            },
            {
                "name": "A1",
                "label": "Quotient: {{function}}",
                "function": "{{Q2}}"
            },
            {
                "name": "A2",
                "label": "Remainder: {{function}}",
                "function": "{{Q3}}"
            },
            {
                "name": "A3",
                "label": "Quotient: {{function}}",
                "function": "{{Q4}}",
                "incorrect": true
            },
            {
                "name": "A4",
                "label": "Quotient: {{function}}",
                "function": "{{Q5}}",
                "incorrect": true
            },
            {
                "name": "A5",
                "label": "Remainder: {{function}}",
                "function": "{{Q6}}",
                "incorrect": true
            },
            {
                "name": "A6",
                "label": "Remainder: {{function}}",
                "function": "{{Q7}}",
                "incorrect": true
            }
        ]
    },
    "algorithm": {
        "name": "trueFalse",
        "template": "Multiple choice – multiple response",
        "params": {
            "countCorrect": 2,
            "countIncorrect": 2,
            "showCheckIcon": 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</si>
  <si>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</si>
  <si>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</si>
  <si>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</si>
  <si>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</si>
  <si>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</si>
  <si>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
    "id": "M6-NyO-8a-E-1-EN",
    "stimulus": "&lt;p&gt;Select the divisions with a quotient of {{Q6}} and a remainder of 0.&lt;/p&gt;",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"showCheckIcon":false,
            "columns": 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</si>
  <si>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</si>
  <si>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</si>
  <si>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</si>
  <si>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</si>
  <si>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</si>
  <si>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
    "id": "M6-NyO-8a-A-1-EN",
    "stimulus": "&lt;p&gt;At a summer camp, the instructors have divided {{T1}} children into tribes of {{Q1}} children to carry out some activities. How many tribes are there?&lt;/p&gt;",
    "template": "&lt;p&gt;{{response}} tribes have been formed.&lt;/p&gt;",
    "hint": "&lt;p&gt;Divide the dividend by the divisor.&lt;/p&gt;",
    "feedback": "&lt;p&gt;A division is the distribution of a dividend as many times as indicated by the divisor.&lt;/p&gt;",
    "seed": {
        "parameters": [
            {
                "name": "Q1",
                "label": null,
                "min": 10,
                "max": 20,
                "step": 1
            },
            {
                "name": "Q2",
                "label": null,
                "min": 20,
                "max": 30,
                "step": 1
            }
        ],
        "calculated": [
            {
                "name": "T1",
                "label": "{{function}}",
                "function": "{{Q1}} * {{Q2}}",
                "temp": true
            },
            {
                "name": "A1",
                "label": "{{function}}",
                "function": "{{Q2}}"
            }
        ]
    },
    "algorithm": {
        "name": "calculateOperation",
        "params": {
            "method": "equivLiteral",
            "keyboard": "NUMERICAL"
        }
    }
}</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</si>
  <si>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</si>
  <si>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</si>
  <si>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</si>
  <si>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</si>
  <si>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{"id":"M6-NyO-8a-A-2-EN","stimulus":"&lt;p&gt;A beekeeper has decided to divide a hive of {{T1}} bees into several hives. Since he needs a queen for each one and wants {{Q1}} bees in each hive, how many queens will he need?&lt;/p&gt;","template":"&lt;p&gt;He must get {{response}} queen bees.&lt;/p&gt;","hint":"&lt;p&gt;Divide the dividend by the divisor.&lt;/p&gt;","feedback":"&lt;p&gt;A division is the distribution of a dividend as many times as indicated by the divisor.&lt;/p&gt;","seed":{"parameters":[{"name":"Q1","label":null,"min":100,"max":250,"step":1},{"name":"Q2","label":null,"min":10,"max":100,"step":1}],"calculated":[{"name":"T1","label":"{{function}}","function":"{{Q1}}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</si>
  <si>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</si>
  <si>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</si>
  <si>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</si>
  <si>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</si>
  <si>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
    "id": "M6-NyO-8a-A-3-EN",
    "stimulus": "&lt;p&gt;The City Council of a town has committed to providing firewood for all houses during the winter. If {{T1}} kg of firewood have been cut and there are {{Q1}} families in the town, how much firewood will each family receive?&lt;/p&gt;",
    "template": "&lt;p&gt;Each family will receive {{response}} kg of firewood.&lt;/p&gt;",
    "hint": "&lt;p&gt;Divide the dividend by the divisor.&lt;/p&gt;",
    "feedback": "&lt;p&gt;A division is the distribution of a dividend as many times as indicated by the divisor.&lt;/p&gt;",
    "seed": {
        "parameters": [
            {
                "name": "Q1",
                "label": null,
                "min": 15,
                "max": 60,
                "step": 1
            },
            {
                "name": "Q2",
                "label": null,
                "min": 500,
                "max": 800,
                "step": 1
            }
        ],
        "calculated": [
            {
                "name": "T1",
                "label": "{{function}}",
                "function": "{{Q1}} * {{Q2}}",
                "temp": true
            },
            {
                "name": "A1",
                "label": "{{function}}",
                "function": "{{Q2}}"
            }
        ]
    },
    "algorithm": {
        "name": "calculateOperation",
        "params": {
            "method": "equivLiteral",
            "keyboard": "NUMERICAL"
        }
    }
}</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</si>
  <si>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</si>
  <si>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</si>
  <si>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</si>
  <si>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</si>
  <si>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</si>
  <si>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</si>
  <si>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</si>
  <si>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</si>
  <si>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
    "id": "M6-NyO-8b-I-1-EN",
    "stimulus": "&lt;p&gt;Select the operation that checks this division:&lt;/p&gt;&lt;p style=\"text-align:center;\"&gt;{{Q1}} : {{Q2}}&lt;/p&gt;",
    "hint": "&lt;p style=\"text-align:center;\"&gt;dividend = divisor × quotient + remainder&lt;/p&gt;",
    "feedback": "&lt;p style=\"text-align:center;\"&gt;dividend = divisor × quotient + remainder&lt;/p&gt;&lt;p style=\"text-align:center;\"&gt;{{Q1}} = {{Q2}} × {{T1}} + {{T2}}&lt;/p&gt;",
    "seed": {
        "parameters": [
            {
                "name": "Q1",
                "label": null,
                "min": 1000,
                "max": 9999,
                "step": 1
            },
            {
                "name": "Q2",
                "label": null,
                "min": 10,
                "max": 99,
                "step": 1
            }
        ],
        "calculated": [
            {
                "name": "T1",
                "label": "{{function}}",
                "function": "math.floor({{Q1}}/{{Q2}})",
                "temp": true
            },
            {
                "name": "T2",
                "label": "{{function}}",
                "function": "{{Q1}}%{{Q2}}",
                "temp": true
            },
            {
                "name": "A1",
                "label": "{{Q1}} = {{Q2}} × {{T1}} + {{T2}}",
                "function": ""
            },
            {
                "name": "A2",
                "label": "{{Q2}} = {{Q1}} × {{T1}} + {{T2}}",
                "function": "",
                "incorrect": true
            },
            {
                "name": "A3",
                "label": "{{T1}} = {{Q2}} × {{Q1}} + {{T2}}",
                "function": "",
                "incorrect": true
            },
            {
                "name": "A4",
                "label": "{{Q1}} = {{Q2}} × {{T1}} - {{T2}}",
                "function": "",
                "incorrect": true
            }
        ]
    },
    "algorithm": {
        "name": "trueFalse",
        "template": "Multiple choice – standard",
        "params": {
            "countCorrect": 1,
            "countIncorrect": 2,
            "showCheckIcon": 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</si>
  <si>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</si>
  <si>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</si>
  <si>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</si>
  <si>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</si>
  <si>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</si>
  <si>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
    "id": "M6-NyO-8b-E-1-EN",
    "stimulus": "&lt;p&gt;In a division, the divisor is {{Q2}}, the quotient is {{T1}}, and the remainder is {{T2}}. Calculate the dividend using the division check.&lt;/p&gt;",
    "template": "&lt;p style=\"text-align:center;\"&gt;{{Q2}} × {{T1}} + {{T2}} = {{response}}&lt;/p&gt;",
    "hint": "&lt;p style=\"text-align:center;\"&gt;dividend = divisor × quotient + remainder&lt;/p&gt;",
    "feedback": "&lt;p style=\"text-align:center;\"&gt;dividend = divisor × quotient + remainder&lt;/p&gt;",
    "seed": {
        "parameters": [
            {
                "name": "Q1",
                "label": null,
                "min": 10000,
                "max": 99999,
                "step": 1
            },
            {
                "name": "Q2",
                "label": null,
                "min": 100,
                "max": 999,
                "step": 1
            }
        ],
        "calculated": [
            {
                "name": "T1",
                "label": "{{function}}",
                "function": "math.floor({{Q1}}/{{Q2}})",
                "temp": true
            },
            {
                "name": "T2",
                "label": "{{function}}",
                "function": "{{Q1}}%{{Q2}}",
                "temp": true
            },
            {
                "name": "A1",
                "label": "{{function}}",
                "function": "{{Q1}}"
            }
        ]
    },
    "algorithm": {
        "name": "calculateOperation",
        "params": {
            "method": "equivLiteral",
            "keyboard": "NUMERICAL"
        }
    }
}</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</si>
  <si>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</si>
  <si>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</si>
  <si>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</si>
  <si>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</si>
  <si>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</si>
  <si>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</si>
  <si>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
    "id": "M6-NyO-8b-A-1-EN",
    "stimulus": "&lt;p&gt;The number of passengers traveling on a train to {{Q10}} is unknown, but it is known that there are {{Q1}} cars and {{Q2}} passengers in each, although one of the cars has {{Q3}} extra passengers. What is the total number of passengers on the train?&lt;/p&gt;",
    "template": "&lt;p&gt;A total of {{response}} passengers are traveling on the train.&lt;/p&gt;",
    "hint": "&lt;p style=\"text-align:center;\"&gt;dividend = divisor × quotient + remainder&lt;/p&gt;",
    "feedback": "&lt;p&gt;We must check the division:&lt;/p&gt;&lt;p style=\"text-align:center;\"&gt;{{Q1}} cars × {{Q2}} passengers per car + {{Q3}} extra passengers = {{T1}} passengers in total.&lt;/p&gt;",
    "seed": {
        "parameters": [
            {
                "name": "Q1",
                "label": null,
                "min": 4,
                "max": 15,
                "step": 1
            },
            {
                "name": "Q2",
                "label": null,
                "min": 30,
                "max": 80,
                "step": 1
            },
            {
                "name": "Q3",
                "label": null,
                "list": [
                    2,
                    3
                ]
            },
            {
                "name": "Q10",
                "label": null,
                "list": [
                    "New York",
                    "Paris",
                    "Rome",
                    "Vienna",
                    "Lisbon",
                    "Berlin"
                ]
            }
        ],
        "calculated": [
            {
                "name": "A1",
                "label": "{{function}}",
                "function": "{{Q1}}*{{Q2}}+{{Q3}}"
            },
            {
                "name": "T1",
                "label": "{{function}}",
                "function": "{{Q1}}*{{Q2}}+{{Q3}}",
                "temp": true
            }
        ]
    },
    "algorithm": {
        "name": "calculateOperation",
        "params": {
            "method": "equivLiteral",
            "keyboard": "NUMERICAL"
        }
    }
}</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</si>
  <si>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</si>
  <si>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</si>
  <si>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</si>
  <si>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</si>
  <si>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</si>
  <si>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
    "id": "M6-NyO-8b-A-2-EN",
    "stimulus": "&lt;p&gt;Natalie knows the number of spectators who attended a theater. When dividing this number by the {{Q1}} zones the stalls are divided into, she confirmed that there are {{Q2}} spectators in each zone, but one of them accommodates {{Q3}} more people than the rest. How many spectators are at the theater?&lt;/p&gt;",
    "template": "&lt;p&gt;There is a total of {{response}} spectators.&lt;/p&gt;",
    "hint": "&lt;p style=\"text-align:center;\"&gt;dividend = divisor × quotient + remainder&lt;/p&gt;",
    "feedback": "&lt;p&gt;We must check the division:&lt;/p&gt;&lt;p style=\"text-align:center;\"&gt;{{Q1}} zones × {{Q2}} spectators per zone + {{Q3}} extra spectators = {{T1}} spectators in total&lt;/p&gt;",
    "seed": {
        "parameters": [
            {
                "name": "Q1",
                "label": null,
                "list": [
                    3,
                    4,
                    5,
                    6
                ]
            },
            {
                "name": "Q2",
                "label": null,
                "min": 50,
                "max": 70,
                "step": 1
            },
            {
                "name": "Q3",
                "label": null,
                "list": [
                    2,
                    3
                ]
            }
        ],
        "calculated": [
            {
                "name": "A1",
                "label": "{{function}}",
                "function": "{{Q1}}*{{Q2}}+{{Q3}}"
            },
            {
                "name": "T1",
                "label": "{{function}}",
                "function": "{{Q1}}*{{Q2}}+{{Q3}}",
                "temp": true
            }
        ]
    },
    "algorithm": {
        "name": "calculateOperation",
        "params": {
            "method": "equivLiteral",
            "keyboard": "NUMERICAL"
        }
    }
}</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</si>
  <si>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</si>
  <si>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</si>
  <si>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</si>
  <si>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</si>
  <si>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</si>
  <si>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
    "id": "M6-NyO-8b-A-3-EN",
    "stimulus": "&lt;p&gt;The {{Q10}} Zoo divides its enclosure into {{Q1}} geographical zones, each with {{Q2}} animals. However, one zone has {{Q3}} more animals than the others. Calculate the total number of animals in this zoo.&lt;/p&gt;",
    "template": "&lt;p&gt;In the {{Q10}} zoo, there are {{response}} animals.&lt;/p&gt;",
    "hint": "&lt;p style=\"text-align:center;\"&gt;dividend = divisor × quotient + remainder&lt;/p&gt;",
    "feedback": "&lt;p&gt;We must check the division:&lt;/p&gt;&lt;p style=\"text-align:center;\"&gt;{{Q1}} zones × {{Q2}} animals per zone + {{Q3}} extra animals = {{T1}} total animals&lt;/p&gt;",
    "seed": {
        "parameters": [
            {
                "name": "Q1",
                "min": 5,
                "max": 15,
                "step": 1
            },
            {
                "name": "Q2",
                "min": 30,
                "max": 80,
                "step": 1
            },
            {
                "name": "Q3",
                "list": [
                    2,
                    3,
                    4
                ]
            },
            {
                "name": "Q10",
                "list": [
                    "New York",
                    "Paris",
                    "Rome",
                    "Brasilia",
                    "Lisbon",
                    "Berlin",
                    "Madrid"
                ]
            }
        ],
        "calculated": [
            {
                "name": "A1",
                "function": "{{Q1}}*{{Q2}}+{{Q3}}"
            },
            {
                "name": "T1",
                "function": "{{Q1}}*{{Q2}}+{{Q3}}",
                "temp": "true"
            }
        ],
        "uniques": true
    },
    "algorithm": {
        "name": "calculateOperation",
        "params": {
            "method": "equivLiteral",
            "keyboard": "NUMERICAL"
        }
    }
}</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</si>
  <si>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</si>
  <si>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</si>
  <si>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</si>
  <si>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</si>
  <si>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</si>
  <si>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</si>
  <si>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</si>
  <si>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</si>
  <si>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
    "id": "M6-NyO-9a-I-1-EN",
    "stimulus": "&lt;p&gt;Select whether the order of operations was respected in the following calculations.&lt;/p&gt;",
    "hint": "&lt;p&gt;Parentheses, multiplications and divisions are operated first.&lt;/p&gt;",
    "feedback": "&lt;p&gt;First the brackets, multiplications and divisions are operated. Then additions and subtractions.&lt;/p&gt;",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"Correct",
                "Incorrect"
            ]
        }
    }
}</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</si>
  <si>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</si>
  <si>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</si>
  <si>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</si>
  <si>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</si>
  <si>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</si>
  <si>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</si>
  <si>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</si>
  <si>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</si>
  <si>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</si>
  <si>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</si>
  <si>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
    "id": "M6-NyO-9a-E-1-EN",
    "seed": {
        "parameters": [
            {
                "name": "Q1",
                "label": null,
                "list": [
                    5,
                    6,
                    7,
                    9
                ]
            },
            {
                "name": "Q2",
                "label": null,
                "list": [
                    6,
                    12,
                    18
                ]
            },
            {
                "name": "Q3",
                "label": null,
                "list": [
                    2,
                    3
                ]
            },
            {
                "name": "Q4",
                "label": null,
                "list": [
                    1,
                    2,
                    3,
                    4,
                    5,
                    6,
                    7
                ]
            }
        ],
        "uniques": true
    },
    "scaffolding": [
        {
            "id": "step-0",
            "stimulus": "&lt;p&gt;Solve the following combined operation.&lt;/p&gt;",
            "template": "&lt;p style=\"text-align:center;\"&gt;{{Q1}} + {{Q2}} : {{Q3}} − {{Q4}} = {{response}}&lt;/p&gt;",
            "seed": {
                "calculated": [
                    {
                        "name": "A1",
                        "label": "{{function}}",
                        "function": "{{Q1}}+{{Q2}}/{{Q3}}-{{Q4}}"
                    },
                    {
                        "name": "T1",
                        "function": "{{Q2}}/{{Q3}}",
                        "temp": true
                    },
                    {
                        "name": "T2",
                        "function": "{{Q1}}+{{Q2}}/{{Q3}}-{{Q4}}",
                        "temp": true
                    }
                ]
            },
            "algorithm": {
                "name": "calculateOperation",
                "params": {
                    "method": "equivLiteral",
                    "keyboard": "NUMERICAL"
                }
            }
        },
        {
            "id": "step-1",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division.&lt;/p&gt;",
            "template": "&lt;p style=\"text-align:center;\"&gt;{{Q1}} + {{Q2}} : {{Q3}} − {{Q4}} = {{Q1}} + {{response}} − {{Q4}}&lt;/p&gt;",
            "seed": {
                "calculated": [
                    {
                        "name": "A2",
                        "label": "{{function}}",
                        "function": "{{Q2}}/{{Q3}}"
                    }
                ]
            },
            "algorithm": {
                "name": "calculateOperation",
                "params": {
                    "method": "equivLiteral",
                    "keyboard": "NUMERICAL"
                }
            }
        },
        {
            "id": "step-3",
            "stimulus": "&lt;p&gt;Finally, solve the addition and the subtraction.&lt;/p&gt;",
            "template": "&lt;p style=\"text-align:center;\"&gt;{{Q1}} + {{T1}} − {{Q4}} = {{response}}&lt;/p&gt;",
            "seed": {
                "calculated": [
                    {
                        "name": "T1",
                        "label": "{{function}}",
                        "function": "{{Q2}}/{{Q3}}",
                        "temp": true
                    },
                    {
                        "name": "A3",
                        "label": "{{function}}",
                        "function": "{{Q1}}+{{Q2}}/{{Q3}}-{{Q4}}"
                    }
                ]
            },
            "algorithm": {
                "name": "calculateOperation",
                "params": {
                    "method": "equivLiteral",
                    "keyboard": "NUMERICAL"
                }
            }
        }
    ]
}</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</si>
  <si>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</si>
  <si>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</si>
  <si>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</si>
  <si>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</si>
  <si>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</si>
  <si>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</si>
  <si>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</si>
  <si>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</si>
  <si>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
    "id": "M6-NyO-9a-E-2-EN",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"A1",
                        "label": "Parentheses are calculated.",
                        "function": "3"
                    },
                    {
                        "name": "A3",
                        "label": "Additions and subtractions are calculated.",
                        "function": "1"
                    }
                ]
            },
            "algorithm": {
                "name": "orderNumbers",
                "params": {
                    "order": "desc"
                }
            }
        },
        {
            "id": "step-2",
            "stimulus": "&lt;p&gt;Start by calculating the operation inside the parentheses.&lt;/p&gt;",
            "template": "&lt;p style=\"text-align:center;\"&gt;({{Q1}} + {{Q2}}) × {{Q3}} + {{Q4}} = {{response}} × {{Q3}} + {{Q4}}&lt;/p&gt;",
            "seed": {
                "calculated": [
                    {
                        "name": "A2",
                        "label": "{{function}}",
                        "function": "{{Q1}}+{{Q2}}"
                    }
                ]
            },
            "algorithm": {
                "name": "calculateOperation",
                "params": {
                    "method": "equivLiteral",
                    "keyboard": "NUMERICAL"
                }
            }
        },
        {
            "id": "step-3",
            "stimulus": "&lt;p&gt;Next, solve the multiplication.&lt;/p&gt;",
            "template": "&lt;p style=\"text-align:center;\"&gt;{{T1}} × {{Q3}} + {{Q4}} = {{response}} + {{Q4}}&lt;/p&gt;",
            "seed": {
                "calculated": [
                    {
                        "name": "T1",
                        "label": "{{function}}",
                        "function": "{{Q1}}+{{Q2}}",
                        "temp": true
                    },
                    {
                        "name": "A3",
                        "label": "{{function}}",
                        "function": "{{T1}}*{{Q3}}"
                    }
                ]
            },
            "algorithm": {
                "name": "calculateOperation",
                "params": {
                    "method": "equivLiteral",
                    "keyboard": "NUMERICAL"
                }
            }
        },
        {
            "id": "step-4",
            "stimulus": "&lt;p&gt;Finally, solve the addition.&lt;/p&gt;",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"NUMERICAL"
                }
            }
        }
    ]
}</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</si>
  <si>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</si>
  <si>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</si>
  <si>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</si>
  <si>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</si>
  <si>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</si>
  <si>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</si>
  <si>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
    "id": "M6-NyO-9a-E-3-EN",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"A3",
                        "label": "Additions and subtractions are calculated.",
                        "function": "1"
                    },
                    {
                        "name": "A1",
                        "label": "Parentheses are calculated.",
                        "function": "3"
                    }
                ]
            },
            "algorithm": {
                "name": "orderNumbers",
                "params": {
                    "order": "desc"
                }
            }
        },
        {
            "id": "step-2",
            "stimulus": "&lt;p&gt;Start by calculating the operation inside the first parenthesis.&lt;/p&gt;",
            "template": "&lt;p style=\"text-align:center;\"&gt;({{Q1}} + {{Q2}}) × ({{Q3}} + {{Q4}}) = {{response}} × ({{Q3}} + {{Q4}})&lt;/p&gt;",
            "seed": {
                "calculated": [
                    {
                        "name": "A2",
                        "label": "{{function}}",
                        "function": "{{Q1}}+{{Q2}}"
                    }
                ]
            },
            "algorithm": {
                "name": "calculateOperation",
                "params": {
                    "method": "equivLiteral",
                    "keyboard": "NUMERICAL"
                }
            }
        },
        {
            "id": "step-3",
            "stimulus": "&lt;p&gt;Next, solve the operation inside the second parenthesis.&lt;/p&gt;",
            "template": "&lt;p style=\"text-align:center;\"&gt;{{T1}} × ({{Q3}} + {{Q4}}) = {{T1}} × {{response}}&lt;/p&gt;",
            "seed": {
                "calculated": [
                    {
                        "name": "T1",
                        "label": "{{function}}",
                        "function": "{{Q1}}+{{Q2}}",
                        "temp": true
                    },
                    {
                        "name": "A3",
                        "label": "{{function}}",
                        "function": " {{Q3}}+{{Q4}}"
                    }
                ]
            },
            "algorithm": {
                "name": "calculateOperation",
                "params": {
                    "method": "equivLiteral",
                    "keyboard": "NUMERICAL"
                }
            }
        },
        {
            "id": "step-4",
            "stimulus": "&lt;p&gt;Finally, solve the multiplication.&lt;/p&gt;",
            "template": "&lt;p style=\"text-align:center;\"&gt;{{T1}} × {{T2}} = {{response}}&lt;/p&gt;",
            "seed": {
                "calculated": [
                    {
                        "name": "T1",
                        "label": "{{function}}",
                        "function": "{{Q1}}+{{Q2}}",
                        "temp": true
                    },
                    {
                        "name": "T2",
                        "label": "{{function}}",
                        "function": " {{Q3}}+{{Q4}}",
                        "temp": true
                    },
                    {
                        "name": "A4",
                        "label": "{{function}}",
                        "function": "({{Q1}}+{{Q2}})*({{Q3}}+{{Q4}})"
                    }
                ]
            },
            "algorithm": {
                "name": "calculateOperation",
                "params": {
                    "method": "equivLiteral",
                    "keyboard": "NUMERICAL"
                }
            }
        }
    ]
}</t>
  </si>
  <si>
    <t>Q1= Min = 190; Max = 200; Step = 1
Q2= Min = 30 ; Max = 50; Step = 1
Q3= List=5,6,7,8
Q4= Min = 30; Max = 60; Step = 1</t>
  </si>
  <si>
    <t>F:En un teatro con {{Q1}} butacas han entrado {{Q2}} parejas, {{Q3}} grupos de tres personas y {{Q4}} personas sin acompañante. ¿Cuántas butacas han quedado libres?
G:Han quedado {{A1}} butacas libres.
L:A1={{Q1}}-2*{{Q2}}-3*{{Q3}}-{{Q4}}
J:Cloze Math</t>
  </si>
  <si>
    <t>¿Con qué expresión se calcula el número de butacas libres?
{{Q1}} − ({{Q2}} × 2 + {{Q3}} × 3 + {{Q4}}) *
{{Q1}} − {{Q2}} × 2 + {{Q3}} × 3 + {{Q4}}
{{Q1}} − ({{Q2}} × 3 + {{Q3}} × 2 + {{Q4}})</t>
  </si>
  <si>
    <t>Empieza calculando las multiplicaciones dentro del paréntesis.
{{Q1}} − ({{Q2}} × 2 + {{Q3}} × 3 + {{Q4}}) = {{Q1}} − ({{A2}} + {{A3}} + {{Q4}})
(Cloze math)
A2 = {{Q2}}*2
A3 = {{Q3}}*3</t>
  </si>
  <si>
    <t>A continuación, resuelve las sumas dentro del paréntesis.
{{Q1}} − ({{T1}} + {{T2}} + {{Q4}}) = {{Q1}} − {{A3}}
(Cloze math)
T1 = {{Q2}}*2
T2= {{Q3}}*3
A3 = {{T1}}+({{T2}}+{{Q4}})</t>
  </si>
  <si>
    <t>Por último, resta para obtener el número de butacas libres.
{{Q1}} − {{T3}} = {{A4}}
(Cloze math)
T1 = {{Q2}}*2
T2= {{Q3}}*3
T3 = {{T1}}+({{T2}}+{{Q4}})
A4 = {{Q1}}-{{T3}})</t>
  </si>
  <si>
    <t>{
    "id": "M6-NyO-9a-A-1-EN",
    "seed": {
        "parameters": [
            {
                "name": "Q1",
                "label": null,
                "min": 190,
                "max": 200,
                "step": 1
            },
            {
                "name": "Q2",
                "label": null,
                "min": 30,
                "max": 50,
                "step": 1
            },
            {
                "name": "Q3",
                "label": null,
                "list": [
                    5,
                    6,
                    7,
                    8
                ]
            },
            {
                "name": "Q4",
                "label": null,
                "min": 30,
                "max": 60,
                "step": 1
            }
        ],
        "uniques": true
    },
    "scaffolding": [
        {
            "id": "step-0",
            "stimulus": "&lt;p&gt;A theater with {{Q1}} seats hosted {{Q2}} couples, {{Q3}} groups of 3 people, and {{Q4}} people without companions. How many seats were left free?&lt;/p&gt;",
            "template": "&lt;p&gt;{{response}} were left free.&lt;/p&gt;",
            "seed": {
                "calculated": [
                    {
                        "name": "A1",
                        "label": "{{function}}",
                        "function": "{{Q1}}-2*{{Q2}}-3*{{Q3}}-{{Q4}}"
                    }
                ]
            },
            "algorithm": {
                "name": "calculateOperation",
                "params": {
                    "method": "equivLiteral",
                    "keyboard": "NUMERICAL"
                }
            }
        },
        {
            "id": "step-1",
            "stimulus": "&lt;p&gt;What expression can be used to calculate the number of free seats?&lt;/p&gt;",
            "seed": {
                "calculated": [
                    {
                        "name": "1-A1",
                        "label": "&lt;p&gt;{{Q1}} − ({{Q2}} × 2 + {{Q3}} × 3 + {{Q4}})&lt;/p&gt;",
                        "incorrect": false
                    },
                    {
                        "name": "1-A2",
                        "label": "&lt;p&gt;{{Q1}} − {{Q2}} × 2 + {{Q3}} × 3 + {{Q4}}&lt;/p&gt;",
                        "incorrect": true
                    },
                    {
                        "name": "1-A3",
                        "label": "&lt;p&gt;{{Q1}} − ({{Q2}} × 3 + {{Q3}} × 2 + {{Q4}})&lt;/p&gt;",
                        "incorrect": true
                    }
                ]
            },
            "algorithm": {
                "name": "trueFalse",
                "template": "Multiple choice – standard",
                "params": {
                    "countCorrect": 1,
                    "countIncorrect": 2
                }
            }
        },
        {
            "id": "step-2",
            "stimulus": "&lt;p&gt;Order the steps for calculating combined operations.&lt;/p&gt;",
            "seed": {
                "parameters": [],
                "calculated": [
                    {
                        "name": "A2",
                        "label": "Calculate multiplications and divisions.",
                        "function": "2"
                    },
                    {
                        "name": "A3",
                        "label": "Calculate additions and subtractions.",
                        "function": "1"
                    },
                    {
                        "name": "A1",
                        "label": "Calculate parentheses.",
                        "function": "3"
                    }
                ]
            },
            "algorithm": {
                "name": "orderNumbers",
                "params": {
                    "order": "desc"
                }
            }
        },
        {
            "id": "step-3",
            "stimulus": "&lt;p&gt;Start by calculating the multiplications inside the parentheses.&lt;/p&gt;",
            "template": "&lt;p style=\"text-align:center;\"&gt;{{Q1}} − ({{Q2}} × 2 + {{Q3}} × 3 + {{Q4}}) = {{Q1}} − ({{response}} + {{response}} + {{Q4}})&lt;/p&gt;",
            "seed": {
                "calculated": [
                    {
                        "name": "A2",
                        "label": "{{function}}",
                        "function": "{{Q2}}*2"
                    },
                    {
                        "name": "A3",
                        "label": "{{function}}",
                        "function": "{{Q3}}*3"
                    }
                ]
            },
            "algorithm": {
                "name": "calculateOperation",
                "params": {
                    "method": "equivLiteral",
                    "keyboard": "NUMERICAL"
                }
            }
        },
        {
            "id": "step-4",
            "stimulus": "&lt;p&gt;Next, solve the additions inside the parentheses.&lt;/p&gt;",
            "template": "&lt;p style=\"text-align:center;\"&gt;{{Q1}} − ({{T1}} + {{T2}} + {{Q4}}) = {{Q1}} − {{response}}&lt;/p&gt;",
            "seed": {
                "calculated": [
                    {
                        "name": "T1",
                        "label": "{{function}}",
                        "function": "{{Q2}}*2",
                        "temp": true
                    },
                    {
                        "name": "T2",
                        "label": "{{function}}",
                        "function": "{{Q3}}*3",
                        "temp": true
                    },
                    {
                        "name": "A4",
                        "label": "{{function}}",
                        "function": "{{T1}}+({{T2}}+{{Q4}})"
                    }
                ]
            },
            "algorithm": {
                "name": "calculateOperation",
                "params": {
                    "method": "equivLiteral",
                    "keyboard": "NUMERICAL"
                }
            }
        },
        {
            "id": "step-5",
            "stimulus": "&lt;p&gt;Finally, subtract to get the number of free seats.&lt;/p&gt;",
            "template": "&lt;p style=\"text-align:center;\"&gt;{{Q1}} − {{T3}} = {{response}}&lt;/p&gt;",
            "seed": {
                "calculated": [
                    {
                        "name": "T1",
                        "label": "{{function}}",
                        "function": "{{Q2}}*2",
                        "temp": true
                    },
                    {
                        "name": "T2",
                        "label": "{{function}}",
                        "function": "{{Q3}}*3",
                        "temp": true
                    },
                    {
                        "name": "T3",
                        "label": "{{function}}",
                        "function": "{{T1}}+({{T2}}+{{Q4}})",
                        "temp": true
                    },
                    {
                        "name": "A4",
                        "label": "{{function}}",
                        "function": "{{Q1}}-{{T3}}"
                    }
                ]
            },
            "algorithm": {
                "name": "calculateOperation",
                "params": {
                    "method": "equivLiteral",
                    "keyboard": "NUMERICAL"
                }
            }
        }
    ]
}</t>
  </si>
  <si>
    <t>Q1= Min =100; Max = 150; Step = 1
Q2= List=2,3
Q4= Min =10; Max = 15; Step = 1
Q5= List=2,3,4
Q6= Min =10; Max = 15; Step = 1</t>
  </si>
  <si>
    <t>F:Rodrigo ha ahorrado {{Q1}} € para hacer un regalo sorpresa a sus primos. Si ha comprado {{Q2}} pares de guantes por {{Q4}} € cada par y {{Q5}} gorros que valen {{Q6}} € cada uno, ¿cuánto dinero le queda?
G:Le queda {{A1}} €.
L:A1={{Q1}}-({{Q2}}*{{Q4}}+{{Q5}}*{{Q6}})#
J:Cloze Math</t>
  </si>
  <si>
    <t>¿Con qué expresión se calcula el dinero que le sobra?
{{Q1}} − ({{Q2}} × {{Q4}} + {{Q5}} × {{Q6}}) *
{{Q1}} − {{Q2}} × {{Q4}} + {{Q5}} × {{Q6}}
{{Q1}} − ({{Q2}} × {{Q6}} + {{Q5}} × {{Q4}})</t>
  </si>
  <si>
    <t>Empieza calculando las multiplicaciones dentro del paréntesis.
{{Q1}} − ({{Q2}} × {{Q4}} + {{Q5}} × {{Q6}}) = {{Q1}} − ({{A2}} + {{A3}})
(Cloze math)
A2 = {{Q2}}*{{Q4}}
A3 = {{Q5}}*{{Q6}}</t>
  </si>
  <si>
    <t>A continuación, resuelve la suma dentro del paréntesis.
{{Q1}} − ({{T1}} + {{T2}}) = {{Q1}} − {{A3}}
(Cloze math)
T1 = {{Q2}}*{{Q4}}
T2= {{Q5}}*{{Q6}}
A3 = {{T1}}+({{T2}}</t>
  </si>
  <si>
    <t>Por último, resta para obtener el dinero que le sobra.
{{Q1}} − {{T3}} = {{A4}}
(Cloze math)
T1 = {{Q2}}*{{Q4}}
T2= {{Q5}}*{{Q6}}
T3 = {{T1}}+({{T2}}
A4 = {{Q1}}-{{T3}})</t>
  </si>
  <si>
    <t>{
    "id": "M6-NyO-9a-A-2-EN",
    "seed": {
        "parameters": [
            {
                "name": "Q1",
                "label": null,
                "min": 100,
                "max": 150,
                "step": 1
            },
            {
                "name": "Q2",
                "label": null,
                "list": [
                    2,
                    3
                ]
            },
            {
                "name": "Q5",
                "label": null,
                "list": [
                    2,
                    3,
                    4
                ]
            },
            {
                "name": "Q4",
                "label": null,
                "min": 10,
                "max": 15,
                "step": 1
            },
            {
                "name": "Q6",
                "label": null,
                "min": 10,
                "max": 15,
                "step": 1
            }
        ],
        "uniques": true
    },
    "scaffolding": [
        {
            "id": "step-0",
            "stimulus": "&lt;p&gt;Rod saved ${{Q1}} for a surprise gift for his cousins. If he bought {{Q2}} pairs of gloves at ${{Q4}} each and {{Q5}} hats worth ${{Q6}} each, how much money does he have left?&lt;/p&gt;",
            "template": "&lt;p&gt;He has ${{response}} left.&lt;/p&gt;",
            "seed": {
                "calculated": [
                    {
                        "name": "A1",
                        "label": "{{function}}",
                        "function": "{{Q1}}-({{Q2}}*{{Q4}}+{{Q5}}*{{Q6}})"
                    }
                ]
            },
            "algorithm": {
                "name": "calculateOperation",
                "params": {
                    "method": "equivLiteral",
                    "keyboard": "NUMERICAL"
                }
            }
        },
        {
            "id": "step-1",
            "stimulus": "&lt;p&gt;What expression can be used to calculate the remaining money?&lt;/p&gt;",
            "seed": {
                "calculated": [
                    {
                        "name": "1-A1",
                        "label": "&lt;p&gt;{{Q1}} &amp;minus; ({{Q2}} &amp;times; {{Q4}} + {{Q5}} &amp;times; {{Q6}})&lt;/p&gt;",
                        "incorrect": false
                    },
                    {
                        "name": "1-A2",
                        "label": "&lt;p&gt;{{Q1}} &amp;minus; {{Q2}} &amp;times; {{Q4}} + {{Q5}} &amp;times; {{Q6}}&lt;/p&gt;",
                        "incorrect": true
                    },
                    {
                        "name": "1-A3",
                        "label": "&lt;p&gt;{{Q1}} &amp;minus; ({{Q2}} &amp;times; {{Q6}} + {{Q5}} &amp;times; {{Q4}})&lt;/p&gt;",
                        "incorrect": true
                    }
                ]
            },
            "algorithm": {
                "name": "trueFalse",
                "template": "Multiple choice &amp;ndash;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multiplications inside the parenthesis.&lt;/p&gt;",
            "template": "&lt;p style=\"text-align:center;\"&gt;{{Q1}} &amp;minus; ({{Q2}} &amp;times; {{Q4}} + {{Q5}} &amp;times; {{Q6}}) = {{Q1}} &amp;minus; ({{response}} + {{response}})&lt;/p&gt;",
            "seed": {
                "calculated": [
                    {
                        "name": "A2",
                        "label": "{{function}}",
                        "function": " {{Q2}}*{{Q4}}"
                    },
                    {
                        "name": "A3",
                        "label": "{{function}}",
                        "function": "{{Q5}}*{{Q6}}"
                    }
                ]
            },
            "algorithm": {
                "name": "calculateOperation",
                "params": {
                    "method": "equivLiteral",
                    "keyboard": "NUMERICAL"
                }
            }
        },
        {
            "id": "step-4",
            "stimulus": "&lt;p&gt;Next, solve the addition inside the parenthesis.&lt;/p&gt;",
            "template": "&lt;p style=\"text-align:center;\"&gt;{{Q1}} &amp;minus; ({{T1}} + {{T2}}) = {{Q1}} &amp;minus; {{response}}&lt;/p&gt;",
            "seed": {
                "calculated": [
                    {
                        "name": "T1",
                        "label": "{{function}}",
                        "function": "{{Q2}}*{{Q4}}",
                        "temp": true
                    },
                    {
                        "name": "T2",
                        "label": "{{function}}",
                        "function": " {{Q5}}*{{Q6}}",
                        "temp": true
                    },
                    {
                        "name": "A3",
                        "label": "{{function}}",
                        "function": "{{T1}}+{{T2}}"
                    }
                ]
            },
            "algorithm": {
                "name": "calculateOperation",
                "params": {
                    "method": "equivLiteral",
                    "keyboard": "NUMERICAL"
                }
            }
        },
        {
            "id": "step-5",
            "stimulus": "&lt;p&gt;Finally, subtract to find the remaining money.&lt;/p&gt;",
            "template": "&lt;p style=\"text-align:center;\"&gt;{{Q1}} &amp;minus; {{T3}} = {{response}}&lt;/p&gt;",
            "seed": {
                "calculated": [
                    {
                        "name": "T1",
                        "label": "{{function}}",
                        "function": "{{Q2}}*{{Q4}}",
                        "temp": true
                    },
                    {
                        "name": "T2",
                        "label": "{{function}}",
                        "function": " {{Q5}}*{{Q6}}",
                        "temp": true
                    },
                    {
                        "name": "T3",
                        "label": "{{function}}",
                        "function": "{{T1}}+{{T2}}",
                        "temp": true
                    },
                    {
                        "name": "A4",
                        "label": "{{function}}",
                        "function": "{{Q1}}-{{T3}}"
                    }
                ]
            },
            "algorithm": {
                "name": "calculateOperation",
                "params": {
                    "method": "equivLiteral",
                    "keyboard": "NUMERICAL"
                }
            }
        }
    ]
}</t>
  </si>
  <si>
    <t>Q1= Min = 20; Max = 40; Step = 2
Q2= Min = 4; Max = 10; Step = 1</t>
  </si>
  <si>
    <t>F:Iris ha llevado al colegio sus {{Q1}} cromos pero, jugando con sus amigos en el recreo, ha ganado la mitad del total de cromos que tenía. Como ha visto que {{Q2}} cromos estaban repetidos, se los ha regalado a un amigo. ¿Cuántos tiene al final?
G:Iris tiene {{A1}} cromos.
L:A1 = {{Q1}}+({{Q1}}/2)-{{Q2}}
J:Cloze Math</t>
  </si>
  <si>
    <t>¿Con qué expresión se calcula los cromos totales?
{{Q1}} + ({{Q1}} : 2) − {{Q2}} *
{{Q1}} + ({{Q1}} × 2) − {{Q2}}
{{Q1}} + ({{Q1}} : 2) + {{Q2}}</t>
  </si>
  <si>
    <t>Empieza calculando la división dentro del paréntesis.
{{Q1}} + ({{Q1}} : 2) − {{Q2}} = {{Q1}} + ({{A1}}) − {{Q2}}
(Cloze math)
A2 = {{Q1}}/2</t>
  </si>
  <si>
    <t>A continuación, suma para conocer cuántos cromos tiene después de jugar.
{{Q1}} + {{T1}} − {{Q2}} = {{A2}} − {{Q2}}
(Cloze math)
T1 = {{Q1}}/2
A2 = {{Q1}}+({{T1}}</t>
  </si>
  <si>
    <t>Por último, resta para obtener el número de cromos que tiene tras regalar los repetidos.
{{T2}} − {{Q2}} = {{A3}}
(Cloze math)
T1 = {{Q1}}/2
T2 = {{Q1}}+({{T1}}
A3 = {{T2}}-{{Q2}})</t>
  </si>
  <si>
    <t>{
    "id": "M6-NyO-9a-A-3-EN",
    "seed": {
        "parameters": [
            {
                "name": "Q1",
                "label": null,
                "min": 20,
                "max": 40,
                "step": 2
            },
            {
                "name": "Q2",
                "label": null,
                "min": 4,
                "max": 10,
                "step": 1
            }
        ],
        "uniques": true
    },
    "scaffolding": [
        {
            "id": "step-0",
            "stimulus": "&lt;p&gt;Iris brought her {{Q1}} trading cards to school, but by playing with her friends at recess, she won half of the total cards she had. When she noticed that {{Q2}} cards were duplicates, she gave them to a friend. How many cards did she end up with?&lt;/p&gt;",
            "template": "&lt;p&gt;Iris ended up with {{response}} cards.&lt;/p&gt;",
            "seed": {
                "calculated": [
                    {
                        "name": "A1",
                        "label": "{{function}}",
                        "function": " {{Q1}}+({{Q1}}/2)-{{Q2}}"
                    }
                ]
            },
            "algorithm": {
                "name": "calculateOperation",
                "params": {
                    "method": "equivLiteral",
                    "keyboard": "NUMERICAL"
                }
            }
        },
        {
            "id": "step-1",
            "stimulus": "&lt;p&gt;What expression can be used to calculate the total cards?&lt;/p&gt;",
            "seed": {
                "calculated": [
                    {
                        "name": "1-A1",
                        "label": "&lt;p&gt;{{Q1}} + ({{Q1}} : 2) − {{Q2}}&lt;/p&gt;",
                        "incorrect": false
                    },
                    {
                        "name": "1-A2",
                        "label": "&lt;p&gt;{{Q1}} + ({{Q1}} × 2) − {{Q2}}&lt;/p&gt;",
                        "incorrect": true
                    },
                    {
                        "name": "1-A3",
                        "label": "&lt;p&gt;{{Q1}} + ({{Q1}} : 2) + {{Q2}}&lt;/p&gt;",
                        "incorrect": true
                    }
                ]
            },
            "algorithm": {
                "name": "trueFalse",
                "template": "Multiple choice –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division inside the parenthesis.&lt;/p&gt;",
            "template": "&lt;p style=\"text-align:center;\"&gt;{{Q1}} + ({{Q1}} : 2) − {{Q2}} = {{Q1}} + ({{response}}) − {{Q2}}&lt;/p&gt;",
            "seed": {
                "calculated": [
                    {
                        "name": "A2",
                        "label": "{{function}}",
                        "function": "{{Q1}}/2"
                    }
                ]
            },
            "algorithm": {
                "name": "calculateOperation",
                "params": {
                    "method": "equivLiteral",
                    "keyboard": "NUMERICAL"
                }
            }
        },
        {
            "id": "step-4",
            "stimulus": "&lt;p&gt;Next, add to find out how many cards she had after playing.&lt;/p&gt;",
            "template": "&lt;p style=\"text-align:center;\"&gt;{{Q1}} + {{T1}} − {{Q2}} = {{response}} − {{Q2}}&lt;/p&gt;",
            "seed": {
                "calculated": [
                    {
                        "name": "T1",
                        "label": "{{function}}",
                        "function": " {{Q1}}/2",
                        "temp": true
                    },
                    {
                        "name": "A1",
                        "label": "{{function}}",
                        "function": " {{Q1}}+{{T1}}"
                    }
                ]
            },
            "algorithm": {
                "name": "calculateOperation",
                "params": {
                    "method": "equivLiteral",
                    "keyboard": "NUMERICAL"
                }
            }
        },
        {
            "id": "step-5",
            "stimulus": "&lt;p&gt;Finally, subtract to find the number of cards she had after giving away the duplicates.&lt;/p&gt;",
            "template": "&lt;p style=\"text-align:center;\"&gt;{{T2}} − {{Q2}} = {{response}}&lt;/p&gt;",
            "seed": {
                "calculated": [
                    {
                        "name": "T1",
                        "label": "{{function}}",
                        "function": "{{Q1}}/2",
                        "temp": true
                    },
                    {
                        "name": "T2",
                        "label": "{{function}}",
                        "function": "{{Q1}}+{{T1}}",
                        "temp": true
                    },
                    {
                        "name": "A3",
                        "label": "{{function}}",
                        "function": "{{T2}}-{{Q2}}"
                    }
                ]
            },
            "algorithm": {
                "name": "calculateOperation",
                "params": {
                    "method": "equivLiteral",
                    "keyboard": "NUMERICAL"
                }
            }
        }
    ]
}</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</si>
  <si>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</si>
  <si>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</si>
  <si>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</si>
  <si>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</si>
  <si>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</si>
  <si>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</si>
  <si>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</si>
  <si>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</si>
  <si>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</si>
  <si>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</si>
  <si>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
    "id": "M6-NyO-10a-I-1-EN",
    "stimulus": "&lt;p&gt;Drag the last digit of this number to make it divisible by 2.&lt;/p&gt;",
    "template": "&lt;p style=\"text-align:center;\"&gt;{{Q1}}{{response}}&lt;/p&gt;",
    "hint": "&lt;p&gt;A number is divisible by 2 if it ends in 0 or an even digit.&lt;/p&gt;",
    "feedback": "&lt;p&gt;A number is divisible by 2 if it ends in 0 or an even digit. In this case:&lt;/p&gt;&lt;p style=\"text-align:center;\"&gt;{{T1}} : 2 = {{T2}} with remainder 0&lt;/p&gt;",
    "seed": {
        "parameters": [
            {
                "name": "Q1",
                "label": null,
                "min": 10,
                "max": 29,
                "step": 1
            },
            {
                "name": "Q2",
                "label": null,
                "list": [
                    0,
                    2,
                    4,
                    6,
                    8
                ]
            },
            {
                "name": "Q3",
                "label": null,
                "list": [
                    1,
                    3,
                    5,
                    7,
                    9
                ]
            },
            {
                "name": "Q4",
                "label": null,
                "list": [
                    1,
                    3,
                    5,
                    7,
                    9
                ]
            }
        ],
        "calculated": [
            {
                "name": "T1",
                "label": "{{function}}",
                "function": "{{Q1}}*10+{{Q2}}",
                "temp": true
            },
            {
                "name": "T2",
                "label": "{{function}}",
                "function": "({{Q1}}*10+{{Q2}})/2",
                "temp": true
            },
            {
                "name": "A1",
                "label": "{{Q2}}"
            },
            {
                "name": "A2",
                "label": "{{Q3}}",
                "incorrect": true
            },
            {
                "name": "A3",
                "label": "{{Q4}}",
                "incorrect": true
            }
        ],
        "uniques": true
    },
    "algorithm": {
        "name": "calculateOperation",
        "template": "Cloze with drag &amp; drop",
        "params": {
            "keyboard": "INTERMEDIATE"
        }
    }
}</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</si>
  <si>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</si>
  <si>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</si>
  <si>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</si>
  <si>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</si>
  <si>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</si>
  <si>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{"id":"M6-NyO-10a-E-1-EN","stimulus":"&lt;p&gt;Select which numbers are divisible by 2.&lt;/p&gt;","hint":"&lt;p&gt;A number is divisible by 2 if it ends in 0 or an even digit.&lt;/p&gt;","feedback":"&lt;p&gt;A number is divisible by 2 if it ends in 0 or an even digit.&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</si>
  <si>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</si>
  <si>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</si>
  <si>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</si>
  <si>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</si>
  <si>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</si>
  <si>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</si>
  <si>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</si>
  <si>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</si>
  <si>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
    "id": "M6-NyO-10b-I-1-EN",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 style=\"text-align:center;\"&gt;{{T4}} + {{T5}} + {{A1}} = {{T6}}&lt;/p&gt;&lt;p style=\"text-align:center;\"&gt;{{T6}} : 3 = {{T7}} with remainder 0&lt;/p&gt;",
    "seed": {
        "parameters": [
            {
                "name": "Q1",
                "label": null,
                "min": 11,
                "max": 29,
                "step": 1
            },
            {
                "name": "Q2",
                "label": null,
                "list": [
                    0,
                    3,
                    6
                ]
            },
            {
                "name": "Q3",
                "label": null,
                "list": [
                    0,
                    3,
                    6
                ]
            },
            {
                "name": "Q4",
                "label": null,
                "list": [
                    0,
                    3,
                    6
                ]
            }
        ],
        "calculated": [
            {
                "name": "T1",
                "label": "{{function}}",
                "function": "9-math.mod({{Q1}}*10, 3)-{{Q2}}",
                "temp": true
            },
            {
                "name": "T4",
                "label": "{{function}}",
                "function": "math.floor({{Q1}}/10)",
                "temp": true
            },
            {
                "name": "T5",
                "label": "{{function}}",
                "function": "{{Q1}}-math.floor({{Q1}}/10)*10",
                "temp": true
            },
            {
                "name": "T6",
                "label": "{{function}}",
                "function": "{{T4}}+{{T5}}+{{T1}}",
                "temp": true
            },
            {
                "name": "T7",
                "label": "{{function}}",
                "function": "({{T4}}+{{T5}}+{{T1}})/3",
                "temp": true
            },
            {
                "name": "A1",
                "label": "{{function}}",
                "function": "9-math.mod({{Q1}}*10, 3)-{{Q2}}"
            },
            {
                "name": "A2",
                "label": "{{function}}",
                "function": "9-math.mod({{Q1}}*10+1, 3)-{{Q3}}",
                "incorrect": true
            },
            {
                "name": "A3",
                "label": "{{function}}",
                "function": "9-math.mod({{Q1}}*10+2, 3)-{{Q4}}",
                "incorrect": true
            }
        ],
        "uniques": true
    },
    "algorithm": {
        "name": "calculateOperation",
        "template": "Cloze with drag &amp; drop",
        "params": {
            "keyboard": "INTERMEDIATE"
        }
    }
}</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</si>
  <si>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</si>
  <si>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</si>
  <si>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</si>
  <si>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</si>
  <si>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{"id":"M6-NyO-10b-E-1-EN","stimulus":"&lt;p&gt;Select which numbers are divisible by 3.&lt;/p&gt;","hint":"&lt;p&gt;A number is divisible by 3 if the addition of its digits is a multiple of 3.&lt;/p&gt;","feedback":"&lt;p&gt;A number is divisible by 3 if the addition of its digits is a multiple of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</si>
  <si>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</si>
  <si>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</si>
  <si>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</si>
  <si>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</si>
  <si>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</si>
  <si>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</si>
  <si>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</si>
  <si>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</si>
  <si>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</si>
  <si>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{"id":"M6-NyO-10c-I-1-EN","stimulus":"&lt;p&gt;Drag the last digit of this number to make it divisible by 5.&lt;/p&gt;","template":"&lt;p style=\"text-align:center;\"&gt;{{Q1}}{{response}}&lt;/p&gt;","hint":"&lt;p&gt;A number is divisible by 5 if it ends in 0 or 5.&lt;/p&gt;","feedback":"&lt;p&gt;A number is divisible by 5 if it ends in 0 or 5.&lt;/p&gt;&lt;p style=\"text-align:center;\"&gt;{{T1}} : 5 = {{T2}} with a remainder of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</si>
  <si>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</si>
  <si>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</si>
  <si>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</si>
  <si>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{"id":"M6-NyO-10c-E-1-EN","stimulus":"&lt;p&gt;Select which numbers are divisible by 5.&lt;/p&gt;","hint":"&lt;p&gt;A number is divisible by 5 if it ends in 0 or 5.&lt;/p&gt;","feedback":"&lt;p&gt;A number is divisible by 5 if it ends in 0 or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</si>
  <si>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</si>
  <si>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</si>
  <si>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</si>
  <si>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</si>
  <si>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</si>
  <si>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</si>
  <si>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</si>
  <si>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</si>
  <si>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</si>
  <si>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</si>
  <si>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
    "id": "M6-NyO-10d-I-1-EN",
    "stimulus": "&lt;p&gt;Drag the last digit of this number to make it divisible by 9.&lt;/p&gt;",
    "template": "&lt;p style=\"text-align:center;\"&gt;{{Q1}}{{Q2}}{{response}}&lt;/p&gt;",
    "hint": "&lt;p&gt;A number is divisible by 9 if the addition of its digits is a multiple of 9.&lt;/p&gt;",
    "feedback": "&lt;p&gt;A number is divisible by 9 if the addition of its digits is a multiple of 9. In this case:&lt;/p&gt;&lt;p style=\"text-align:center;\"&gt;{{Q1}} + {{Q2}} + {{A1}} = {{T1}}&lt;/p&gt;&lt;p style=\"text-align:center;\"&gt;{{T1}} : 9 = {{T2}} with a remainder of 0&lt;/p&gt;",
    "seed": {
        "parameters": [
            {
                "name": "Q1",
                "label": null,
                "min": 1,
                "max": 9,
                "step": 1
            },
            {
                "name": "Q2",
                "label": null,
                "min": 1,
                "max": 9,
                "step": 1
            },
            {
                "name": "Q3",
                "label": null,
                "min": 1,
                "max": 8,
                "step": 1
            },
            {
                "name": "Q4",
                "label": null,
                "min": 1,
                "max": 8,
                "step": 1
            }
        ],
        "calculated": [
            {
                "name": "T3",
                "label": "{{function}}",
                "function": "9-math.mod({{Q1}}*100+{{Q2}}*10,9)",
                "temp": true
            },
            {
                "name": "T1",
                "label": "{{function}}",
                "function": "{{Q1}}+{{Q2}}+{{T3}}",
                "temp": true
            },
            {
                "name": "T2",
                "label": "{{function}}",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</si>
  <si>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</si>
  <si>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</si>
  <si>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</si>
  <si>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{"id":"M6-NyO-10d-E-1-EN","stimulus":"&lt;p&gt;Select the numbers divisible by 9.&lt;/p&gt;","hint":"&lt;p&gt;A number is divisible by 9 if the addition of its digits is a multiple of 9.&lt;/p&gt;","feedback":"&lt;p&gt;A number is divisible by 9 if the addition of its digits is a multiple of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</si>
  <si>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</si>
  <si>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</si>
  <si>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</si>
  <si>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</si>
  <si>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</si>
  <si>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</si>
  <si>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</si>
  <si>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</si>
  <si>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</si>
  <si>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
    "id": "M6-NyO-10e-I-1-EN",
    "stimulus": "&lt;p&gt;Drag the last digit of this number to make it divisible by 10.&lt;/p&gt;",
    "template": "&lt;p style=\"text-align:center;\"&gt;{{Q1}}{{response}}&lt;/p&gt;",
    "hint": "&lt;p&gt;A number is divisible by 10 if it ends in 0.&lt;/p&gt;",
    "feedback": "&lt;p&gt;A number is divisible by 10 if it ends in 0. In this case:&lt;/p&gt;&lt;p style=\"text-align:center;\"&gt;{{T1}} : 10 = {{Q1}} with a remainder of 0&lt;/p&gt;",
    "seed": {
        "parameters": [
            {
                "name": "Q1",
                "label": null,
                "min": 1,
                "max": 99,
                "step": 1
            },
            {
                "name": "Q2",
                "label": null,
                "min": 1,
                "max": 9,
                "step": 1
            },
            {
                "name": "Q3",
                "label": null,
                "min": 1,
                "max": 9,
                "step": 1
            }
        ],
        "calculated": [
            {
                "name": "T1",
                "label": "{{function}}",
                "function": "{{Q1}}*10",
                "temp": true
            },
            {
                "name": "A1",
                "label": "{{function}}",
                "function": "{{Q2}}",
                "incorrect": true
            },
            {
                "name": "A2",
                "label": "{{function}}",
                "function": "{{Q3}}",
                "incorrect": true
            },
            {
                "name": "A3",
                "label": "{{function}}",
                "function": "0"
            }
        ],
        "uniques": true
    },
    "algorithm": {
        "name": "calculateOperation",
        "template": "Cloze with drag &amp; drop",
        "params": {
            "keyboard": "INTERMEDIATE"
        }
    }
}</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</si>
  <si>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</si>
  <si>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</si>
  <si>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</si>
  <si>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</si>
  <si>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{"id":"M6-NyO-10e-E-1-EN","stimulus":"&lt;p&gt;Select the numbers divisible by 10.&lt;/p&gt;","hint":"&lt;p&gt;A number is divisible by 10 if it ends in 0.&lt;/p&gt;","feedback":"&lt;p&gt;A number is divisible by 10 if it ends in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</si>
  <si>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</si>
  <si>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</si>
  <si>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</si>
  <si>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</si>
  <si>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</si>
  <si>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</si>
  <si>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{"id":"M6-NyO-11a-I-1-EN","stimulus":"&lt;p&gt;Select the prime numbers.&lt;/p&gt;","hint":"&lt;p&gt;Prime numbers only have two divisors, 1 and themselves.&lt;/p&gt;","feedback":"&lt;p&gt;Prime numbers only have two divisors, 1 and themselve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The number {{Q3}} is composite because it has more divisors than 1 and itself. For example, 2:&lt;/p&gt;&lt;p&gt;{{Q3}} : 2 = {{T1}} with a remainder of 0.&lt;/p&gt;"},{"name":"A4","label":"{{function}}","function":"{{Q4}}","incorrect":true,"feedback":"&lt;p&gt;The number {{Q4}} is composite because it has more divisors than 1 and itself. For example, 3:&lt;/p&gt;&lt;p&gt;{{Q4}} : 3 = {{T2}} with a remainder of 0.&lt;/p&gt;"}],"uniques":true},"algorithm":{"name":"trueFalse","template":"Multiple choice – multiple response","params":{"countCorrect":2,"countIncorrect":1,"showCheckIcon":false,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</si>
  <si>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</si>
  <si>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</si>
  <si>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</si>
  <si>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</si>
  <si>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{"id":"M6-NyO-11a-I-2-EN","stimulus":"&lt;p&gt;Select the composite numbers.&lt;/p&gt;","hint":"&lt;p&gt;Composite numbers can be divided by 1, by themselves, and by other numbers.&lt;/p&gt;","feedback":"&lt;p&gt;Composite numbers can be divided by 1, by themselves, and by other numbers.&lt;/p&gt;","seed":{"parameters":[{"name":"Q1","label":null,"list":[2,3,5,7,11,13,17,19,23,29,31,37]},{"name":"Q2","label":null,"list":[10,12,14,16,18,20,22,24,26,30,32,34,36,38,40]},{"name":"Q3","label":null,"list":[12,15,18,21,24,27,30,33,35,39]}],"calculated":[{"name":"A1","label":"{{function}}","function":"{{Q1}}","incorrect":true,"feedback":"&lt;p&gt;The number {{Q1}} is prime because it can only be divided by 1 and itself.&lt;/p&gt;"},{"name":"A2","label":"{{function}}","function":"{{Q2}}"},{"name":"A3","label":"{{function}}","function":"{{Q3}}"}],"uniques":true},"algorithm":{"name":"trueFalse","template":"Multiple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</si>
  <si>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</si>
  <si>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</si>
  <si>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</si>
  <si>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</si>
  <si>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</si>
  <si>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{"id":"M6-NyO-11a-E-1-EN","stimulus":"&lt;p&gt;Select if the following numbers are prime or composite.&lt;/p&gt;","hint":"&lt;p&gt;&lt;b&gt;Prime numbers&lt;/b&gt; only have two divisors, 1 and themselves, while &lt;b&gt;composite numbers&lt;/b&gt; have more than two divisors.&lt;/p&gt;","feedback":"&lt;p&gt;&lt;b&gt;Prime numbers&lt;/b&gt; only have two divisors, 1 and themselves, while &lt;b&gt;composite numbers&lt;/b&gt; have more than two divisor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only has two divisors, 1 and itself.&lt;/p&gt;&lt;p&gt;{{Q3}} : 1 = {{Q3}} with remainder 0&lt;/p&gt;&lt;p&gt;{{Q3}} : {{Q3}} = 1 with remainder 0&lt;/p&gt;"}],"uniques":true},"algorithm":{"name":"trueFalse","template":"Choice matrix – inline","params":{"countCorrect":1,"countIncorrect":2,"showCheckIcon":false,"options":["Prime","Composite"]}}}</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</si>
  <si>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</si>
  <si>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</si>
  <si>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</si>
  <si>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{"id":"M6-NyO-11a-E-2-EN","stimulus":"&lt;p&gt;Select if the following numbers are prime or composite.&lt;/p&gt;","hint":"&lt;p&gt;&lt;b&gt;Prime numbers&lt;/b&gt; have only two divisors, 1 and themselves, while &lt;b&gt;composite numbers&lt;/b&gt; have more than two divisors.&lt;/p&gt;","feedback":"&lt;p&gt;&lt;b&gt;Prime numbers&lt;/b&gt; have only two divisors, 1 and themselves, while &lt;b&gt;composite numbers&lt;/b&gt; have more than two divisor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has only two divisors, 1 and itself.&lt;/p&gt;&lt;p&gt;{{Q3}} : 1 = {{Q3}} with remainder 0&lt;/p&gt;&lt;p&gt;{{Q3}} : {{Q3}} = 1 with remainder 0&lt;/p&gt;"},{"name":"A4","label":"{{function}}","function":"{{Q4}}","feedback":"&lt;p&gt;{{Q4}} is a prime number because it has only two divisors, 1 and itself.&lt;/p&gt;&lt;p&gt;{{Q4}} : 1 = {{Q4}} with remainder 0&lt;/p&gt;&lt;p&gt;{{Q4}} : {{Q4}} = 1 with remainder 0&lt;/p&gt;"}],"uniques":true},"algorithm":{"name":"trueFalse","template":"Choice matrix – inline","params":{"countCorrect":2,"countIncorrect":1,"showCheckIcon":false,"options":["Prime","Composite"]}}}</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</si>
  <si>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</si>
  <si>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</si>
  <si>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</si>
  <si>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</si>
  <si>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</si>
  <si>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</si>
  <si>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</si>
  <si>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</si>
  <si>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{"id":"M6-NyO-12a-I-1-EN","stimulus":"&lt;p&gt;Select the first three multiples of {{Q1}}.&lt;/p&gt;","hint":"&lt;p&gt;The first three multiples of {{Q1}} are obtained by multiplying {{Q1}} by the first three natural numbers.&lt;/p&gt;","feedback":"&lt;p&gt;The first three multiples of {{Q1}} are obtained by multiplying {{Q1}} by the first three natural numbers, that is, 0, 1, and 2. Therefore:&lt;/p&gt;&lt;p&gt;{{Q1}}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</si>
  <si>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</si>
  <si>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</si>
  <si>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</si>
  <si>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</si>
  <si>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</si>
  <si>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</si>
  <si>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{"id":"M6-NyO-12a-E-1-EN","stimulus":"&lt;p&gt;Fill in the blanks.&lt;/p&gt;","template":"&lt;p&gt;The first six multiples of {{Q1}} are: 0, {{response}}, {{response}}, {{response}}, {{response}}, {{response}}&lt;/p&gt;","hint":"&lt;p&gt;The first six multiples of {{Q1}} are obtained by multiplying {{Q1}} by the first six natural numbers.&lt;/p&gt;","feedback":"&lt;p&gt;The first six multiples of {{Q1}} are obtained by multiplying {{Q1}} by the first six natural numbers, that is, 0, 1, 2, 3, 4, and 5. Therefore:&lt;/p&gt;&lt;p&gt;{{Q1}}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</si>
  <si>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</si>
  <si>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</si>
  <si>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</si>
  <si>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</si>
  <si>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</si>
  <si>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</si>
  <si>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
    "id": "M6-NyO-12a-A-1-EN",
    "stimulus": "&lt;p&gt;Every week, Bea buys several packages that contain {{Q1}} stickers each. Fill in the blanks in the following list with the first five multiples of {{Q1}} organized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
                "max": 20,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</si>
  <si>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</si>
  <si>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</si>
  <si>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</si>
  <si>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
    "id": "M6-NyO-12a-A-2-EN",
    "stimulus": "&lt;p&gt;Lidia is playing a video game in which she gets {{Q1}} points every time she collects a coin. Fill in the blanks with the first five multiples of {{Q1}}, arranging them from lowest to highest.&lt;/p&gt;",
    "template": "&lt;p style=\"text-align:center;\"&gt;0, {{response}}, {{response}}, {{response}}, {{response}}&lt;/p&gt;",
    "hint": "&lt;p&gt;The first five multiples of {{Q1}} are found by multiplying {{Q1}} by the first five natural numbers.&lt;/p&gt;",
    "feedback": "&lt;p&gt;The first five multiples of {{Q1}} can be found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2,
                "max": 10,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</si>
  <si>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</si>
  <si>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</si>
  <si>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</si>
  <si>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
    "id": "M6-NyO-12a-A-3-EN",
    "stimulus": "&lt;p&gt;Arthur went on a trip with his family and they traveled &lt;span class=\"no-break\"&gt;{{Q1}} km&lt;/span&gt; every day. Fill in the blanks with the first five multiples of {{Q1}} arranged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50,
                "max": 150,
                "step": 10
            }
        ],
        "calculated": [
            {
                "name": "A1",
                "label": "{{function}}",
                "function": "{{Q1}}"
            },
            {
                "name": "A2",
                "label": "{{function}}",
                "function": "{{Q1}}*2"
            },
            {
                "name": "A3",
                "label": "{{function}}",
                "function": "{{Q1}}*3"
            },
            {
                "name": "A4",
                "label": "{{function}}",
                "function": "{{Q1}}*4"
            }
        ],
        "uniques": true
    },
    "algorithm": {
        "name": "calculateOperation",
        "params": {
            "method": "equivLiteral",
            "keyboard": "NUMERICAL"
        }
    }
}</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</si>
  <si>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</si>
  <si>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</si>
  <si>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</si>
  <si>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</si>
  <si>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</si>
  <si>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</si>
  <si>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</si>
  <si>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
    "id": "M6-NyO-13a-I-1-EN",
    "stimulus": "&lt;p&gt;Select the correct statements.&lt;/p&gt;",
    "hint": "&lt;p&gt;If dividing one number by another results in a remainder of 0, then the second number is a divisor of the first.&lt;/p&gt;",
    "feedback": "&lt;p&gt;If dividing one number by another results in a remainder of 0, then the second number is a divisor of the first.&lt;/p&gt;",
    "seed": {
        "parameters": [
            {
                "name": "Q1",
                "label": null,
                "min": 2,
                "max": 50,
                "step": 2
            },
            {
                "name": "Q2",
                "label": null,
                "min": 3,
                "max": 51,
                "step": 3
            },
            {
                "name": "Q3",
                "label": null,
                "min": 5,
                "max": 50,
                "step": 5
            },
            {
                "name": "Q4",
                "label": null,
                "min": 7,
                "max": 49,
                "step": 7
            },
            {
                "name": "Q5",
                "label": null,
                "min": 1,
                "max": 49,
                "step": 2
            },
            {
                "name": "Q6",
                "label": null,
                "list": [
                    4,
                    5,
                    7,
                    8,
                    10,
                    11,
                    13,
                    14,
                    16,
                    17,
                    19,
                    20,
                    22,
                    23,
                    25,
                    26,
                    28,
                    29,
                    31,
                    32,
                    34,
                    35,
                    37,
                    38
                ]
            },
            {
                "name": "Q7",
                "label": null,
                "list": [
                    4,
                    6,
                    7,
                    8,
                    9,
                    11,
                    12,
                    13,
                    14,
                    16,
                    17,
                    18,
                    19,
                    21,
                    22,
                    23,
                    24,
                    26,
                    27,
                    28,
                    29,
                    31,
                    32,
                    33,
                    34,
                    36,
                    37,
                    38,
                    39
                ]
            },
            {
                "name": "Q8",
                "label": null,
                "list": [
                    4,
                    5,
                    6,
                    8,
                    9,
                    10,
                    11,
                    12,
                    13,
                    15,
                    16,
                    17,
                    18,
                    19,
                    20,
                    22,
                    23,
                    24,
                    25,
                    26,
                    27,
                    29,
                    30,
                    31,
                    32,
                    33,
                    34,
                    36,
                    37,
                    38,
                    39
                ]
            }
        ],
        "calculated": [
            {
                "name": "A1",
                "label": "2 is a divisor of {{Q1}}."
            },
            {
                "name": "A2",
                "label": "3 is a divisor of {{Q2}}."
            },
            {
                "name": "A3",
                "label": "5 is a divisor of {{Q3}}."
            },
            {
                "name": "A4",
                "label": "7 is a divisor of {{Q4}}."
            },
            {
                "name": "A5",
                "label": "2 is a divisor of {{Q5}}.",
                "incorrect": true
            },
            {
                "name": "A6",
                "label": "3 is a divisor of {{Q6}}.",
                "incorrect": true
            },
            {
                "name": "A7",
                "label": "5 is a divisor of {{Q7}}.",
                "incorrect": true
            },
            {
                "name": "A8",
                "label": "7 is a divisor of {{Q8}}.",
                "incorrect": true
            }
        ],
        "uniques": true
    },
    "algorithm": {
        "name": "trueFalse",
        "template": "Multiple choice – multiple response",
        "params": {
            "countCorrect": 2,
            "countIncorrect": 1,
            "showCheckIcon": 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</si>
  <si>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</si>
  <si>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</si>
  <si>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</si>
  <si>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</si>
  <si>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</si>
  <si>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
    "id": "M6-NyO-13a-E-1-EN",
    "stimulus": "&lt;p&gt;Type the common divisor of the following numbers.&lt;/p&gt;",
    "template": "&lt;p&gt;The numbers {{T1}}, {{T2}}, and {{T3}} are divisible by {{response}}.&lt;/p&gt;",
    "hint": "&lt;p&gt;If dividing one number by another results in a remainder of 0, then the second number is a divisor of the first.&lt;/p&gt;",
    "feedback": "&lt;p&gt;If dividing one number by another results a remainder of 0, then the second number is a divisor of the first.&lt;/p&gt;",
    "seed": {
        "parameters": [
            {
                "name": "Q1",
                "label": null,
                "list": [
                    2,
                    3,
                    5
                ]
            },
            {
                "name": "Q2",
                "label": null,
                "list": [
                    7,
                    11,
                    13,
                    17,
                    19
                ]
            },
            {
                "name": "Q3",
                "label": null,
                "list": [
                    7,
                    11,
                    13,
                    17,
                    19
                ]
            },
            {
                "name": "Q4",
                "label": null,
                "list": [
                    7,
                    11,
                    13,
                    17,
                    19
                ]
            }
        ],
        "calculated": [
            {
                "name": "T1",
                "label": "{{function}}",
                "function": "{{Q2}}*{{Q1}}",
                "temp": true
            },
            {
                "name": "T2",
                "label": "{{function}}",
                "function": "{{Q3}}*{{Q1}}",
                "temp": true
            },
            {
                "name": "T3",
                "label": "{{function}}",
                "function": "{{Q4}}*{{Q1}}",
                "temp": true
            },
            {
                "name": "A1",
                "label": "{{function}}",
                "function": "{{Q1}}"
            }
        ],
        "uniques": true
    },
    "algorithm": {
        "name": "calculateOperation",
        "params": {
            "method": "equivLiteral",
            "keyboard": "NUMERICAL"
        }
    }
}</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</si>
  <si>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</si>
  <si>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</si>
  <si>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</si>
  <si>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</si>
  <si>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</si>
  <si>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</si>
  <si>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</si>
  <si>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
    "id": "M6-NyO-13a-A-1-EN",
    "stimulus": "&lt;p&gt;Aldo has a collection of {{T1}} superhero comics. Answer the following questions.&lt;/p&gt;",
    "hint": "&lt;p&gt;Calculate the divisors of the number of comics in the collection.&lt;/p&gt;",
    "feedback": "&lt;p&gt;To answer the questions, calculate the divisors of the number of comics in the collection.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he make groups of {{Q1}} without leaving any comic loose?"
            },
            {
                "name": "A2",
                "label": "Can he make groups of {{Q2}} without leaving any comic loose?"
            },
            {
                "name": "A3",
                "label": "Can he make groups of {{Q3}} without leaving any comic loose?",
                "incorrect": true,
                "feedback": "&lt;p&gt;The divisors of {{T1}} are {{Q1}} and {{Q2}}.&lt;/p&gt;"
            },
            {
                "name": "A4",
                "label": "Can he he make groups of {{Q4}} without leaving any comic loose?",
                "incorrect": true,
                "feedback": "&lt;p&gt;The divisors of {{T1}} are {{Q1}} and {{Q2}}.&lt;/p&gt;"
            }
        ],
        "uniques": true
    },
    "algorithm": {
        "name": "trueFalse",
        "template": "Choice matrix – inline",
        "params": {
            "countCorrect": 2,
            "countIncorrect": 1,
            "showCheckIcon": false,
            "options": [
                "Yes",
                "No"
            ]
        }
    }
}</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</si>
  <si>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</si>
  <si>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</si>
  <si>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</si>
  <si>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</si>
  <si>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</si>
  <si>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</si>
  <si>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
    "id": "M6-NyO-13a-A-2-EN",
    "stimulus": "&lt;p&gt;An athlete has a locker that contains {{T1}} sports shirts. Answer the following questions.&lt;/p&gt;",
    "hint": "&lt;p&gt;Calculate the divisors of the number of shirts.&lt;/p&gt;",
    "feedback": "&lt;p&gt;To answer the questions, calculate the divisors of the number of shirts.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they be grouped into sets of {{Q1}}?"
            },
            {
                "name": "A2",
                "label": "Can they be grouped into sets of {{Q2}}?"
            },
            {
                "name": "A3",
                "label": "Can they be grouped into sets of {{Q3}}?",
                "incorrect": true,
                "feedback": "&lt;p&gt;The divisors of {{T1}} are {{Q1}} and {{Q2}}.&lt;/p&gt;"
            },
            {
                "name": "A4",
                "label": "Can they be grouped into sets of {{Q4}}?",
                "incorrect": true,
                "feedback": "&lt;p&gt;The divisors of {{T1}} are {{Q1}} and {{Q2}}.&lt;/p&gt;"
            }
        ],
        "uniques": true
    },
    "algorithm": {
        "name": "trueFalse",
        "template": "Choice matrix – inline",
        "params": {
            "countCorrect": 2,
            "countIncorrect": 1,
            "showCheckIcon": false,
            "options": [
                "Yes",
                "No"
            ]
        }
    }
}</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</si>
  <si>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</si>
  <si>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</si>
  <si>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</si>
  <si>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</si>
  <si>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
    "id": "M6-NyO-13a-A-3-EN",
    "stimulus": "&lt;p&gt;In Julia's greenhouse there are {{T1}} pots of different types of cacti. Answer the following questions.&lt;/p&gt;",
    "hint": "&lt;p&gt;Calculate the divisors of the number of cacti.&lt;/p&gt;",
    "feedback": "&lt;p&gt;To answer the questions, calculate the divisors of the number of cacti.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she group them into sets of {{Q1}}?"
            },
            {
                "name": "A2",
                "label": "Can she group them into sets of {{Q2}}?"
            },
            {
                "name": "A3",
                "label": "Can she group them into sets of {{Q3}}?",
                "incorrect": true,
                "feedback": "&lt;p&gt;The divisors of {{T1}} are {{Q1}} and {{Q2}}.&lt;/p&gt;"
            },
            {
                "name": "A4",
                "label": "Can she group them into sets of {{Q4}}?",
                "incorrect": true,
                "feedback": "&lt;p&gt;The divisors of {{T1}} are {{Q1}} and {{Q2}}.&lt;/p&gt;"
            }
        ],
        "uniques": true
    },
    "algorithm": {
        "name": "trueFalse",
        "template": "Choice matrix – inline",
        "params": {
            "countCorrect": 2,
            "countIncorrect": 1,
            "showCheckIcon": false,
            "options": [
                "Yes",
                "No"
            ]
        }
    }
}</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</si>
  <si>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</si>
  <si>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</si>
  <si>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</si>
  <si>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</si>
  <si>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</si>
  <si>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</si>
  <si>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</si>
  <si>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</si>
  <si>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
    "id": "M6-NyO-14a-I-1-EN",
    "stimulus": "&lt;p&gt;Select the least common multiple of {{T1}} and {{T2}}.&lt;/p&gt;",
    "hint": "&lt;p&gt;The least common multiple of two numbers is the smallest of the common multiples other than 0.&lt;/p&gt;",
    "feedback": "&lt;p&gt;To find the least common multiple of two numbers, first list the multiples of both:&lt;/p&gt;&lt;p style=\"text-align:center;\"&gt;{{T1}}, {{T3}}, {{T4}}...&lt;/p&gt;&lt;p style=\"text-align:center;\"&gt;{{T2}}, {{T5}}, {{T6}}...&lt;/p&gt;&lt;p&gt;Next,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"{{Q1}}*{{Q2}}*{{Q2}}*{{Q3}}",
                "incorrect": true
            },
            {
                "name": "T3",
                "label": "{{function}}",
                "function": "{{T1}}*2",
                "temp": true
            },
            {
                "name": "T4",
                "label": "{{function}}",
                "function": "{{T1}}*3",
                "temp": true
            },
            {
                "name": "T5",
                "label": "{{function}}",
                "function": "{{T2}}*2",
                "temp": true
            },
            {
                "name": "T6",
                "label": "{{function}}",
                "function": "{{T2}}*3",
                "temp": true
            }
        ]
    },
    "algorithm": {
        "name": "trueFalse",
        "template": "Multiple choice – standard",
        "params": {
            "countCorrect": 1,
            "countIncorrect": 2,
            "showCheckIcon":false,"columns":3}}}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</si>
  <si>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</si>
  <si>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</si>
  <si>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</si>
  <si>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</si>
  <si>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
    "id": "M6-NyO-14a-I-2-EN",
    "stimulus": "&lt;p&gt;Calculate the least common multiple of these numbers: {{Q1}}, {{T1}}, and {{T2}}.&lt;/p&gt;",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"{{Q1}}*{{Q1}}*{{Q2}}*{{Q2}}*{{Q3}}",
                "incorrect": true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"trueFalse",
        "template": "Multiple choice – standard",
        "params": {
            "countCorrect": 1,
            "countIncorrect": 2,
            "showCheckIcon": 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</si>
  <si>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</si>
  <si>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</si>
  <si>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</si>
  <si>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</si>
  <si>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</si>
  <si>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
    "id": "M6-NyO-14a-E-1-EN",
    "stimulus": "&lt;p&gt;Calculate the least common multiple of {{T1}} and {{T2}}.&lt;/p&gt;",
    "template": "&lt;p&gt;The least common multiple is {{response}}.&lt;/p&gt;",
    "hint": "&lt;p&gt;The least common multiple of two numbers is the smallest of the common multiples other than 0.&lt;/p&gt;",
    "feedback": "&lt;p&gt;To find the least common multiple of two numbers, first write down the multiples of both:&lt;/p&gt;&lt;p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</si>
  <si>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</si>
  <si>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</si>
  <si>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</si>
  <si>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
    "id": "M6-NyO-14a-E-2-EN",
    "stimulus": "&lt;p&gt;Calculate the least common multiple of {{Q1}}, {{T1}}, and {{T2}}.&lt;/p&gt;",
    "template": "&lt;p&gt;The least common multiple is {{response}}.&lt;/p&gt;",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</si>
  <si>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</si>
  <si>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</si>
  <si>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</si>
  <si>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</si>
  <si>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
    "id": "M6-NyO-14a-A-1-EN",
    "stimulus": "&lt;p&gt;Only two trains pass by at a train station. The first one arrives at the station every {{T1}} h and the second one arrives at the station every {{T2}} h. If both trains arrive at the same time at the station one day, how many hours will pass before they meet again?&lt;/p&gt;",
    "template": "&lt;p&gt;They will meet again in {{response}} h.&lt;/p&gt;",
    "hint": "&lt;p&gt;The least common multiple of two numbers is the smallest of the common multiples different from 0.&lt;/p&gt;",
    "feedback": "&lt;p&gt;To find the least common multiple of two numbers, first, write the multiples of both:&lt;/p&gt;&lt;p style=\"text-align:center;\"&gt;{{T1}}, {{T3}}, {{T4}}...&lt;/p&gt;&lt;p style=\"text-align:center;\"&gt;{{T2}}, {{T5}}, {{T6}}...&lt;/p&gt;&lt;p&gt;Then choose the smallest one that is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</si>
  <si>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</si>
  <si>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</si>
  <si>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</si>
  <si>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
    "id": "M6-NyO-14a-A-2-EN",
    "stimulus": "&lt;p&gt;Helen plays the bass in the school band with her friend Mike, who plays the guitar. In one of the songs, they both start playing an F at the same time and, from there, Helen plays that note every {{T1}} bars and Mike, every {{T2}} bars. When will they coincide again?&lt;/p&gt;",
    "template": "&lt;p&gt;They will play another F together in bar {{response}}.&lt;/p&gt;",
    "hint": "&lt;p&gt;The least common multiple of two numbers is the smallest of the common multiples other than 0.&lt;/p&gt;",
    "feedback": "&lt;p&gt;To find the least common multiple of two numbers, first write the multiples of both:&lt;/p&gt;&lt;p style=\"text-align:center;\"&gt;{{T1}}, {{T3}}, {{T4}}...&lt;/p&gt;&lt;p style=\"text-align:center;\"&gt;{{T2}}, {{T5}}, {{T6}}...&lt;/p&gt;&lt;p&gt;Then choose the smallest of those that are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</si>
  <si>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</si>
  <si>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</si>
  <si>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</si>
  <si>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
    "id": "M6-NyO-14a-A-3-EN",
    "stimulus": "&lt;p&gt;In the residential area of Alex, there are three streetlights that have been blinking for a few days. One of them blinks every {{Q1}} minutes; another, every {{T1}} minutes, and the third, every {{T2}} minutes. If at some point they coincide, how much time will pass before they coincide again?&lt;/p&gt;",
    "template": "&lt;p&gt;The streetlights will blink together again after {{response}} minutes.&lt;/p&gt;",
    "hint": "&lt;p&gt;The least common multiple of several numbers is the smallest of the common multiples other than 0.&lt;/p&gt;",
    "feedback": "&lt;p&gt;To find the least common multiple of several numbers, first write their multiples:&lt;/p&gt;&lt;p style=\"text-align:center;\"&gt;{{Q1}}, {{T7}}, {{T8}}...&lt;/p&gt;&lt;p style=\"text-align:center;\"&gt;{{T1}}, {{T3}}, {{T4}}...&lt;/p&gt;&lt;p style=\"text-align:center;\"&gt;{{T2}}, {{T5}}, {{T6}}...&lt;/p&gt;&lt;p&gt;Next, choose the smallest of those that are common and different from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</si>
  <si>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</si>
  <si>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</si>
  <si>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</si>
  <si>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</si>
  <si>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</si>
  <si>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</si>
  <si>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</si>
  <si>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</si>
  <si>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
    "id": "M6-NyO-15a-I-1-EN",
    "stimulus": "&lt;p&gt;What is the greatest common divisor of {{T11}} and {{T12}}?&lt;/p&gt;",
    "hint": "&lt;p&gt;The greatest common divisor of two numbers is the largest of the common divisors.&lt;/p&gt;",
    "feedback": "&lt;p&gt;To find the greatest common divisor of two numbers, first, list the divisors of both numbers.&lt;/p&gt;&lt;p&gt;Some of the divisors of {{T11}} are {{Q1}} and {{Q5}}.&lt;/p&gt;&lt;p&gt;Some of the divisors of {{T12}} are {{Q1}} and {{Q6}}.&lt;/p&gt;&lt;p&gt;Then choose the largest of the common divisors, in this case, {{A1}}.&lt;/p&gt;",
    "seed": {
        "parameters": [
            {
                "name": "Q1",
                "label": null,
                "list": [
                    2,
                    3,
                    5,
                    7
                ]
            },
            {
                "name": "Q5",
                "label": null,
                "list": [
                    1,
                    2,
                    3,
                    5,
                    7
                ]
            },
            {
                "name": "Q6",
                "label": null,
                "list": [
                    1,
                    2,
                    3,
                    5,
                    7
                ]
            }
        ],
        "calculated": [
            {
                "name": "T11",
                "label": "{{function}}",
                "function": "{{Q1}}*{{Q5}}",
                "temp": true
            },
            {
                "name": "T12",
                "label": "{{function}}",
                "function": "{{Q1}}*{{Q6}}",
                "temp": true
            },
            {
                "name": "A1",
                "label": "{{function}}",
                "function": "math.gcd({{T11}},{{T12}})"
            },
            {
                "name": "A2",
                "label": "{{function}}",
                "function": "math.gcd({{T11}},{{T12}})+1",
                "incorrect": true
            },
            {
                "name": "A3",
                "label": "{{function}}",
                "function": "math.gcd({{T11}},{{T12}})+2",
                "incorrect": true
            },
            {
                "name": "A4",
                "label": "{{function}}",
                "function": "math.gcd({{T11}},{{T12}})+3",
                "incorrect": true
            },
            {
                "name": "A5",
                "label": "{{function}}",
                "function": "math.gcd({{T11}},{{T12}})+4",
                "incorrect": true
            }
        ]
    },
    "algorithm": {
        "name": "trueFalse",
        "template": "Multiple choice – standard",
        "params": {
            "countCorrect": 1,
            "countIncorrect": 2,
            "showCheckIcon": 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</si>
  <si>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</si>
  <si>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</si>
  <si>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</si>
  <si>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</si>
  <si>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</si>
  <si>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</si>
  <si>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
    "id": "M6-NyO-15a-E-1-EN",
    "stimulus": "&lt;p&gt;Calculate the greatest common divisor of {{T11}} and {{T12}}.&lt;/p&gt;",
    "template": "&lt;p&gt;The greatest common divisor is {{response}}.&lt;/p&gt;",
    "hint": "&lt;p&gt;The greatest common divisor of two numbers is the largest of their common divisors.&lt;/p&gt;",
    "feedback": "&lt;p&gt;To find the greatest common divisor of two numbers, you must first list the divisors of both numbers.&lt;/p&gt;&lt;p&gt;Some divisors of {{T11}} are {{Q1}} and {{Q2}}.&lt;/p&gt;&lt;p&gt;Some divisors of {{T12}} are {{Q1}} and {{Q3}}.&lt;/p&gt;&lt;p&gt;Then choose the largest of the common divisors, in this case, {{A1}}.&lt;/p&gt;",
    "seed": {
        "parameters": [
            {
                "name": "Q1",
                "label": null,
                "list": [
                    2,
                    3,
                    4,
                    5
                ]
            },
            {
                "name": "Q2",
                "label": null,
                "list": [
                    1,
                    2,
                    3,
                    4,
                    5
                ]
            },
            {
                "name": "Q3",
                "label": null,
                "list": [
                    1,
                    2,
                    3,
                    4,
                    5
                ]
            }
        ],
        "calculated": [
            {
                "name": "T11",
                "label": "{{function}}",
                "function": "{{Q1}}*{{Q2}}",
                "temp": true
            },
            {
                "name": "T12",
                "label": "{{function}}",
                "function": "{{Q1}}*{{Q3}}",
                "temp": true
            },
            {
                "name": "A1",
                "label": "{{function}}",
                "function": "math.gcd({{T11}},{{T12}})"
            }
        ]
    },
    "algorithm": {
        "name": "calculateOperation",
        "params": {
            "method": "equivLiteral",
            "keyboard": "NUMERICAL"
        }
    }
}</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</si>
  <si>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</si>
  <si>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</si>
  <si>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</si>
  <si>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</si>
  <si>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</si>
  <si>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</si>
  <si>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
    "id": "M6-NyO-15a-A-1-EN",
    "stimulus": "&lt;p&gt;In an optical store, they want to bag {{T11}} prescription glasses and {{T12}} sunglasses, so that each bag contains the highest number of glasses of each type but all bags contain the same number of glasses. How many glasses should be stored in each bag?&lt;/p&gt;",
    "template": "&lt;p&gt;Each bag should contain {{response}} glasses.&lt;/p&gt;",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one that is common,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</si>
  <si>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</si>
  <si>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</si>
  <si>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
    "id": "M6-NyO-15a-A-2-EN",
    "stimulus": "&lt;p&gt;In a bakery, they have {{T11}} kg of wheat flour and {{T12}} kg of spelt flour. If the bakers want to store them in bags with the same amount of each kind of flour and want the bags to store the highest possible amount, without mixing the flours, how much flour do they need to store in each bag?&lt;/p&gt;",
    "template": "&lt;p&gt;Each bag will contain {{response}} kg of flour.&lt;/p&gt;",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</si>
  <si>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</si>
  <si>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</si>
  <si>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</si>
  <si>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
    "id": "M6-NyO-15a-A-3-EN",
    "stimulus": "&lt;p&gt;In a toy store there are {{T11}} red toy cars and {{T12}} green toy cars. If the staff wants to store them in boxes so that each one contains the same number of cars without mixing the colors, how many cars should be stored in each box at most?&lt;/p&gt;",
    "template": "&lt;p&gt;Each box should store {{response}} cars.&lt;/p&gt;",
    "hint": "&lt;p&gt;The greatest common divisor of two numbers is the greatest of the common divisors.&lt;/p&gt;",
    "feedback": "&lt;p&gt;To find the greatest common divisor of two numbers, first you have to write the divisors of both numbers.&lt;/p&gt;&lt;p&gt;Some of the divisors of {{T11}} are {{Q1}} and {{Q2}}.&lt;/p&gt;&lt;p&gt;Some of the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</si>
  <si>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M6-NyO-62a</t>
  </si>
  <si>
    <t>Convierte una suma en una multiplicación por una suma sin factores comunes usando propiedad distributiva y el maximo comun divisor</t>
  </si>
  <si>
    <t>&lt;p&gt;Selecciona la igualdad correcta.&lt;/p&gt;
{{T4}} × ({{T5}} + {{T6}})*
{{T7}} × ({{T8}} + {{T9}})
{{T10}} × ({{T11}} + {{T12}})</t>
  </si>
  <si>
    <t>Dropdown</t>
  </si>
  <si>
    <t>Q1 = "min": 2,"max": 9, "step": 1
Q2 = "min": 2,"max": 9, "step": 1
Q3 = "min": 2,"max": 9, "step": 1</t>
  </si>
  <si>
    <t>T1 = {{Q1}}*{{Q3}}
T2 = {{Q2}}*{{Q3}}
T3 = {{Q1}}*{{Q2}}
T4 = math.gcd({{T1}}, {{T2}})
T5 = {{T1}}/math.gcd({{T1}}, {{T2}})
T6 = {{T2}}/math.gcd({{T1}}, {{T2}})
T7 = math.gcd({{T1}}, {{T3}})
T8 = {{T1}}/math.gcd({{T1}}, {{T3}})
T9 = {{T3}}/math.gcd({{T1}}, {{T3}})
T10 = math.gcd({{T2}}, {{T3}})
T11 = {{T2}}/math.gcd({{T2}}, {{T3}})
T12 = {{T3}}/math.gcd({{T2}}, {{T3}})</t>
  </si>
  <si>
    <t>El mayor factor común de {{T1}} y {{T2}} es {{T4}}.</t>
  </si>
  <si>
    <t>&lt;p&gt;El mayor factor común de {{T1}} y {{T2}} es {{T4}}.&lt;/p&gt;</t>
  </si>
  <si>
    <t>{
    "id": "M6-NyO-62a-I-1-EN",
    "stimulus": "&lt;p&gt;Select the correct equality.&lt;/p&gt;",
    "hint": "&lt;p&gt;The greatest common factor of {{T1}} and {{T2}} is {{T4}}.&lt;/p&gt;",
    "feedback": "&lt;p&gt;The greatest common factor of {{T1}} and {{T2}} is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t>
  </si>
  <si>
    <t>Completa esta igualdad calculando el mayor factor común. Escribre los sumandos en el mismo orden.</t>
  </si>
  <si>
    <t>{{T1}} + {{T2}} = {{A1}} × ({{A2}} + {{A3}})</t>
  </si>
  <si>
    <t>Q1 = "min": 1, "max": 9, "step": 1
Q2 = "min": 1, "max": 9, "step": 1
Q3 = "min": 2, "max": 9, "step": 1</t>
  </si>
  <si>
    <t>T1 = {{Q1}}*{{Q3}}
T2 = {{Q2}}*{{Q3}}
A1=math.gcd({{T1}}, {{T2}})
A2 = {{Q1}}*{{Q3}}/math.gcd({{T1}}, {{T2}})
A3 = {{Q2}}*{{Q3}}/math.gcd({{T1}}, {{T2}})</t>
  </si>
  <si>
    <t>El mayor factor común de {{T1}} y {{T2}} es {{A1}}.</t>
  </si>
  <si>
    <t>&lt;p&gt;El mayor factor común de {{T1}} y {{T2}} es {{A1}}.&lt;/p&gt;</t>
  </si>
  <si>
    <t>{
    "id": "M6-NyO-62a-E-1-EN",
    "stimulus": "&lt;p&gt;Fill in the blanks, calculating the greatest common factor. Type the addends in the same order.&lt;/p&gt;",
    "hint": "&lt;p&gt;The greatest common factor of {{T1}} and {{T2}} is {{A1}}.&lt;/p&gt;",
    "feedback": "&lt;p&gt;The greatest common factor of {{T1}} and {{T2}} is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</si>
  <si>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</si>
  <si>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</si>
  <si>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</si>
  <si>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</si>
  <si>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</si>
  <si>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</si>
  <si>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</si>
  <si>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
    "id": "M6-NyO-16a-I-1-EN",
    "stimulus": "&lt;p&gt;Drag each written expression to the corresponding exponential form.&lt;/p&gt;",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"Q6",
                "label": null,
                "min": 2,
                "max": 9,
                "step": 1
            },
            {
                "name": "Q7",
                "label": null,
                "min": 2,
                "max": 9,
                "step": 1
            },
            {
                "name": "Q8",
                "label": null,
                "min": 2,
                "max": 9,
                "step": 1
            }
        ],
        "calculated": [
            {
                "name": "A1",
                "label": "{{Q1}}&lt;sup&gt;{{Q6}}&lt;/sup&gt;",
                "function": "Lemonlib.powerToWords({{Q1}},{{Q6}},'en')[0].toUpperCase() + Lemonlib.powerToWords({{Q1}},{{Q6}},'en').slice(1)"
            },
            {
                "name": "A2",
                "label": "{{Q2}}&lt;sup&gt;{{Q7}}&lt;/sup&gt;",
                "function": "Lemonlib.powerToWords({{Q2}},{{Q7}},'en')[0].toUpperCase() + Lemonlib.powerToWords({{Q2}},{{Q7}},'en').slice(1)"
            },
            {
                "name": "A3",
                "label": "{{Q3}}&lt;sup&gt;{{Q8}}&lt;/sup&gt;",
                "function": "Lemonlib.powerToWords({{Q3}},{{Q8}},'en')[0].toUpperCase() + Lemonlib.powerToWords({{Q3}},{{Q8}},'en').slice(1)"
            }
        ],
        "uniques": true
    },
    "algorithm": {
        "name": "linkOperationResult",
        "params": {
            "invert": true
        },
        "template": "Match list"
    }
}</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</si>
  <si>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</si>
  <si>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</si>
  <si>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</si>
  <si>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</si>
  <si>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
    "id": "M6-NyO-16a-I-2-EN",
    "stimulus": "&lt;p&gt;Select the power that is well read.&lt;/p&gt;",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"Lemonlib.powerToWords({{Q3}},2,'en')",
                "temp": true
            },
            {
                "name": "T2",
                "label": "{{function}}",
                "function": "Lemonlib.powerToWords({{Q4}},3,'en')",
                "temp": true
            },
            {
                "name": "T3",
                "label": "{{function}}",
                "function": "Lemonlib.powerToWords({{Q7}},{{Q8}},'en')",
                "temp": true
            },
            {
                "name": "T4",
                "label": "{{function}}",
                "function": "Lemonlib.powerToWords({{Q9}},{{Q10}},'en')",
                "temp": true
            },
            {
                "name": "A1",
                "label": "{{Q1}}&lt;sup&gt;2&lt;/sup&gt;: {{function}}",
                "function": "Lemonlib.powerToWords({{Q1}},2,'en')"
            },
            {
                "name": "A2",
                "label": "{{Q2}}&lt;sup&gt;3&lt;/sup&gt;: {{function}}",
                "function": "Lemonlib.powerToWords({{Q2}},3,'en')"
            },
            {
                "name": "A3",
                "label": "{{Q3}}&lt;sup&gt;2&lt;/sup&gt;: {{function}}",
                "function": "Lemonlib.powerToWords({{Q3}},3,'en')",
                "incorrect": true,
                "feedback": "This power is read {{T1}}."
            },
            {
                "name": "A4",
                "label": "{{Q4}}&lt;sup&gt;3&lt;/sup&gt;: {{function}}",
                "function": "Lemonlib.powerToWords({{Q4}},2,'en')",
                "incorrect": true,
                "feedback": "This power is read {{T2}}."
            },
            {
                "name": "A5",
                "label": "{{Q7}}&lt;sup&gt;{{Q8}}&lt;/sup&gt;: {{function}}",
                "function": "Lemonlib.powerToWords({{Q7}},3,'en')",
                "incorrect": true,
                "feedback": "This power is read {{T3}}."
            },
            {
                "name": "A6",
                "label": "{{Q9}}&lt;sup&gt;{{Q10}}&lt;/sup&gt;: {{function}}",
                "function": "Lemonlib.powerToWords({{Q9}},2,'en')",
                "incorrect": true,
                "feedback": "This power is read {{T4}}."
            }
        ],
        "uniques": true
    },
    "algorithm": {
        "name": "trueFalse",
        "template": "Multiple choice – standard",
        "params": {
            "countCorrect": 1,
            "countIncorrect": 2,
            "showCheckIcon": false,
            "columns": 3
        }
    }
}</t>
  </si>
  <si>
    <t>Escribe cómo se lee la siguiente potencia.</t>
  </si>
  <si>
    <t>{{Q1}}&lt;sup&gt;{{Q2}}&lt;/sup&gt;: {{A1}}</t>
  </si>
  <si>
    <t>Escribir con palabras la siguiente potencia
4^3: cuatro al cubo</t>
  </si>
  <si>
    <t>Q1= Min= 2; Max= 9; Step = 1
Q2= Min= 2; Max= 10; Step = 1</t>
  </si>
  <si>
    <t>A1 = Lemonlib.powerToWords({{Q1}},{{Q2}},'es')</t>
  </si>
  <si>
    <t>{
    "id": "M6-NyO-16a-E-1-EN",
    "stimulus": "&lt;p&gt;Type how the following exponential form is read.&lt;/p&gt;",
    "template": "&lt;p style=\"text-align:center;\"&gt;{{Q1}}&lt;sup&gt;{{Q2}}&lt;/sup&gt; : {{response}}&lt;/p&gt;",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10,
                "step": 1
            }
        ],
        "calculated": [
            {
                "name": "A1",
                "label": "{{function}}",
                "function": "Lemonlib.powerToWords({{Q1}},{{Q2}},'en')"
            }
        ],
        "uniques": true
    },
    "algorithm": {
        "name": "calculateOperation",
        "template": "Cloze with text"
    }
}</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</si>
  <si>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</si>
  <si>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</si>
  <si>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</si>
  <si>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</si>
  <si>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</si>
  <si>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</si>
  <si>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</si>
  <si>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</si>
  <si>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</si>
  <si>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
    "id": "M6-NyO-16b-I-1-EN",
    "stimulus": "&lt;p&gt;Drag each exponential form to the corresponding expression.&lt;/p&gt;",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"name": "Q3",
                "label": null,
                "min": 2,
                "max": 9,
                "step": 1
            },
            {
                "name": "Q4",
                "label": null,
                "min": 2,
                "max": 9,
                "step": 1
            }
        ],
        "calculated": [
            {
                "name": "A1",
                "label": "{{Q1}}&lt;sup&gt;{{Q2}}&lt;/sup&gt;",
                "function": "Lemonlib.descomposePow({{Q1}}, {{Q2}})",
                "feedback": "{{Q1}} is repeated {{Q2}} times."
            },
            {
                "name": "A2",
                "label": "{{Q1}}&lt;sup&gt;{{Q3}}&lt;/sup&gt;",
                "function": "Lemonlib.descomposePow({{Q1}}, {{Q3}})",
                "feedback": "{{Q1}} is repeated {{Q3}} times."
            },
            {
                "name": "A3",
                "label": "{{Q1}}&lt;sup&gt;{{Q4}}&lt;/sup&gt;",
                "function": "Lemonlib.descomposePow({{Q1}}, {{Q4}})",
                "feedback": "{{Q1}} is repeated {{Q4}} times."
            }
        ],
        "uniques": true
    },
    "algorithm": {
        "name": "linkOperationResult",
        "params": {
            "invert": false
        },
        "template": "Match list"
    }
}</t>
  </si>
  <si>
    <t>Expresa el siguiente producto como una potencia.</t>
  </si>
  <si>
    <t xml:space="preserve">Escribe en forma de potencia el siguiente producto.
5 × 5 × 5 = [5]^[3]
</t>
  </si>
  <si>
    <t>Q1-Q2= Min = 2; Max = 9; Step = 1</t>
  </si>
  <si>
    <t>T1 = Lemonlib.descomposePow({{Q1}}, {{Q2}})
A1 = \"{{Q1}}^{{Q2}}\"</t>
  </si>
  <si>
    <t>{
    "id": "M6-NyO-16b-E-1-EN",
    "stimulus": "&lt;p&gt;Express the following product as a base and an exponent.&lt;/p&gt;",
    "template": "&lt;p style=\"text-align:center;\"&gt;{{T1}} = {{response}}&lt;/p&gt;",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"calculated": [
            {
                "name": "T1",
                "label": "{{function}}",
                "function": "Lemonlib.descomposePow({{Q1}}, {{Q2}})",
                "temp": true
            },
            {
                "name": "A1",
                "label": "{{function}}",
                "function": "\"{{Q1}}^{{Q2}}\""
            }
        ],
        "uniques": true
    },
    "algorithm": {
        "name": "calculateOperation",
        "params": {
            "method": "equivLiteral",
            "keyboard": "INTERMEDIATE"
        }
    }
}</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</si>
  <si>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</si>
  <si>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</si>
  <si>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</si>
  <si>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</si>
  <si>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</si>
  <si>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
    "id": "M6-NyO-16b-A-1-EN",
    "stimulus": "&lt;p&gt;Joseph wants to make {{Q1}} bracelets for each of his {{Q1}} friends. For this, he will use {{Q1}} threads per bracelet. Type the number of threads he will need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4,
                "max": 9,
                "step": 1
            }
        ],
        "calculated": [
            {
                "name": "A1",
                "label": "{{function}}",
                "function": "{{Q1}}\\times{{Q1}}\\times{{Q1}}"
            },
            {
                "name": "A2",
                "label": "{{function}}",
                "function": "\"{{Q1}}^3\""
            }
        ],
        "uniques": true
    },
    "algorithm": {
        "name": "calculateOperation",
        "params": {
            "method": "equivLiteral",
            "keyboard": "INTERMEDIATE"
        }
    }
}</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</si>
  <si>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</si>
  <si>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</si>
  <si>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</si>
  <si>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</si>
  <si>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
    "id": "M6-NyO-16b-A-2-EN",
    "stimulus": "&lt;p&gt;A carpenter needs {{Q1}} screws to build a bird feeder. Last month, she spent {{Q1}} days on this task, working {{Q1}} hours a day, to make {{Q1}} bird feeders. Type the total number of screws she used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7,
                "step": 1
            }
        ],
        "calculated": [
            {
                "name": "A1",
                "label": "{{function}}",
                "function": "{{Q1}}\\times{{Q1}}\\times{{Q1}}\\times{{Q1}}"
            },
            {
                "name": "A2",
                "label": "{{function}}",
                "function": "\"{{Q1}}^4\""
            }
        ],
        "uniques": true
    },
    "algorithm": {
        "name": "calculateOperation",
        "params": {
            "method": "equivLiteral",
            "keyboard": "INTERMEDIATE"
        }
    }
}</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</si>
  <si>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</si>
  <si>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</si>
  <si>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</si>
  <si>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</si>
  <si>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
    "id": "M6-NyO-16b-A-3-EN",
    "stimulus": "&lt;p&gt;To visit a remote island, {{Q1}} small planes make {{Q1}} trips per day, each with {{Q1}} tourists on board. These visits take place {{Q1}} days a month, {{Q1}} months a year. Type the number of tourists who visit the island each year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12,
                "step": 1
            }
        ],
        "calculated": [
            {
                "name": "A1",
                "label": "{{function}}",
                "function": "{{Q1}}\\times{{Q1}}\\times{{Q1}}\\times{{Q1}}\\times{{Q1}}"
            },
            {
                "name": "A2",
                "label": "{{function}}",
                "function": "\"{{Q1}}^5\""
            }
        ],
        "uniques": true
    },
    "algorithm": {
        "name": "calculateOperation",
        "params": {
            "method": "equivLiteral",
            "keyboard": "INTERMEDIATE"
        }
    }
}</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</si>
  <si>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</si>
  <si>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</si>
  <si>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</si>
  <si>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</si>
  <si>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</si>
  <si>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</si>
  <si>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
    "id": "M6-NyO-17c-I-1-EN",
    "stimulus": "&lt;p&gt;Select the result of this exponential form: {{Q1}}&lt;sup&gt;{{Q2}}&lt;/sup&gt;.&lt;/p&gt;",
    "hint": "&lt;p&gt;The exponent is the number of times the base is multiplied by itself.&lt;/p&gt;",
    "feedback": "&lt;p&gt;The exponent is the number of times the base is multiplied by itself.&lt;/p&gt;",
    "seed": {
        "parameters": [
            {
                "name": "Q1",
                "label": null,
                "list": [
                    3,
                    5,
                    7
                ]
            },
            {
                "name": "Q2",
                "label": null,
                "list": [
                    2,
                    3,
                    4
                ]
            }
        ],
        "calculated": [
            {
                "name": "A1",
                "label": "{{function}}",
                "function": "math.pow({{Q1}},{{Q2}})"
            },
            {
                "name": "A2",
                "label": "{{function}}",
                "function": "math.pow({{Q2}},{{Q1}})",
                "incorrect": true
            },
            {
                "name": "A3",
                "label": "{{function}}",
                "function": "{{Q1}}*{{Q2}}",
                "incorrect": true
            }
        ],
        "uniques": true
    },
    "algorithm": {
        "name": "trueFalse",
        "template": "Multiple choice – standard",
        "params": {
            "countCorrect": 1,
            "countIncorrect": 2,
            "showCheckIcon": false,
            "columns": 3
        }
    }
}</t>
  </si>
  <si>
    <t>Calcula esta potencia.</t>
  </si>
  <si>
    <t>{{Q1}}&lt;sup&gt;{{Q2}}&lt;/sup&gt; = {{A1}}</t>
  </si>
  <si>
    <t>Completa las siguientes potencias.
2^... = 16
...^3 = 343
4^6 = ...</t>
  </si>
  <si>
    <t>Q1= List=2,3,4,5,6
Q2= List=2,3,4</t>
  </si>
  <si>
    <t>A1 = math.pow({{Q1}},{{Q2}})</t>
  </si>
  <si>
    <t>{
    "id": "M6-NyO-17c-E-1-EN",
    "stimulus": "&lt;p&gt;Calculate this exponential form.&lt;/p&gt;",
    "template": "&lt;p style=\"text-align:center;\"&gt;{{Q1}}&lt;sup&gt;{{Q2}}&lt;/sup&gt; = {{response}}&lt;/p&gt;",
    "hint": "&lt;p&gt;The exponent is the number of times the base is multiplied by itself.&lt;/p&gt;",
    "feedback": "&lt;p&gt;The exponent is the number of times the base is multiplied by itself.&lt;/p&gt;",
    "seed": {
        "parameters": [
            {
                "name": "Q1",
                "label": null,
                "list": [
                    2,
                    3,
                    4,
                    5,
                    6
                ]
            },
            {
                "name": "Q2",
                "label": null,
                "list": [
                    2,
                    3,
                    4
                ]
            }
        ],
        "calculated": [
            {
                "name": "A1",
                "label": "{{function}}",
                "function": "math.pow({{Q1}},{{Q2}})"
            }
        ],
        "uniques": true
    },
    "algorithm": {
        "name": "calculateOperation",
        "params": {
            "method": "equivLiteral",
            "keyboard": "NUMERICAL"
        }
    }
}</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</si>
  <si>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</si>
  <si>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</si>
  <si>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</si>
  <si>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</si>
  <si>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</si>
  <si>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</si>
  <si>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
    "id": "M6-NyO-17c-A-1-EN",
    "stimulus": "&lt;p&gt;Some {{N1}} dedicated {{Q1}} hours each day for the past {{Q1}} days to help humanity. If each hour they made {{Q1}} interventions and each time they saved {{Q1}} people, how many people did they save during this time? Find the result by calculating a power.&lt;/p&gt;",
    "template": "&lt;p&gt;They saved {{response}} people.&lt;/p&gt;",
    "hint": "&lt;p&gt;The exponent is the number of times the base is multiplied by itself.&lt;/p&gt;",
    "feedback": "&lt;p style=\"text-align:center;\"&gt;{{Q1}} hours × {{Q1}} days × {{Q1}} times × {{Q1}} people = {{Q1}}&lt;sup&gt;4&lt;/sup&gt; = {{A1}} people&lt;/p&gt;",
    "seed": {
        "parameters": [
            {
                "name": "N1",
                "label": null,
                "list": [
                    "superheros",
                    "superheroines"
                ]
            },
            {
                "name": "Q1",
                "label": null,
                "list": [
                    2,
                    3,
                    4,
                    5
                ]
            }
        ],
        "calculated": [
            {
                "name": "A1",
                "label": "{{function}}",
                "function": "math.pow({{Q1}},4)"
            }
        ],
        "uniques": true
    },
    "algorithm": {
        "name": "calculateOperation",
        "params": {
            "method": "equivLiteral",
            "keyboard": "NUMERICAL"
        }
    }
}</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</si>
  <si>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</si>
  <si>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</si>
  <si>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</si>
  <si>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</si>
  <si>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</si>
  <si>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</si>
  <si>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
    "id": "M6-NyO-17c-A-2-EN",
    "stimulus": "&lt;p&gt;In the {{Q1}} theaters of a cinema, each movie is shown in {{Q1}} different sessions during {{Q1}} days a week. How many times is a movie shown in this cinema in a week? Obtain the result by calculating a power.&lt;/p&gt;",
    "template": "&lt;p&gt;There are {{response}} screenings.&lt;/p&gt;",
    "hint": "&lt;p&gt;The exponent is the number of times that the base multiplies itself by itself.&lt;/p&gt;",
    "feedback": "&lt;p style=\"text-align:center;\"&gt;{{Q1}} theaters × {{Q1}} sessions × {{Q1}} days = {{Q1}}&lt;sup&gt;3&lt;/sup&gt; = {{A1}} screenings&lt;/p&gt;",
    "seed": {
        "parameters": [
            {
                "name": "Q1",
                "label": null,
                "min": 2,
                "max": 7,
                "step": 1
            }
        ],
        "calculated": [
            {
                "name": "A1",
                "label": "{{function}}",
                "function": "math.pow({{Q1}},3)"
            }
        ],
        "uniques": true
    },
    "algorithm": {
        "name": "calculateOperation",
        "params": {
            "method": "equivLiteral",
            "keyboard": "NUMERICAL"
        }
    }
}</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</si>
  <si>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</si>
  <si>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</si>
  <si>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</si>
  <si>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</si>
  <si>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
    "id": "M6-NyO-17c-A-3-EN",
    "stimulus": "&lt;p&gt;There are {{Q1}} aquariums in a pet store, each with {{Q1}} female fish. Each of these fish has had {{Q1}} fry. How many fish fry are there in total in the store? Find the result by calculating a power.&lt;/p&gt;",
    "template": "&lt;p&gt;There are {{response}} fry.&lt;/p&gt;",
    "hint": "&lt;p&gt;The exponent is the number of times the base is multiplied by itself.&lt;/p&gt;",
    "feedback": "&lt;p style=\"text-align:center;\"&gt;{{Q1}} aquariums × {{Q1}} female fish × {{Q1}} fry = {{Q1}}&lt;sup&gt;3&lt;/sup&gt; = {{A1}} fry&lt;/p&gt;",
    "seed": {
        "parameters": [
            {
                "name": "Q1",
                "label": null,
                "min": 2,
                "max": 7,
                "step": 1
            }
        ],
        "calculated": [
            {
                "name": "A1",
                "label": "{{function}}",
                "function": "math.pow({{Q1}},3)"
            }
        ],
        "uniques": true
    },
    "algorithm": {
        "name": "calculateOperation",
        "params": {
            "method": "equivLiteral",
            "keyboard": "NUMERICAL"
        }
    }
}</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</si>
  <si>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</si>
  <si>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</si>
  <si>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</si>
  <si>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</si>
  <si>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</si>
  <si>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</si>
  <si>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
    "id": "M6-NyO-18a-I-1-EN",
    "stimulus": "&lt;p&gt;Drag each power to the corresponding exponential form.&lt;/p&gt;",
    "hint": "&lt;p&gt;The result of a power with base 10 is a 1 followed by as many zeros as indicated by the exponent.&lt;/p&gt;",
    "feedback": "&lt;p&gt;The result of a power with base 10 is a 1 followed by as many zeros as indicated by the exponent.&lt;/p&gt;",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</si>
  <si>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t>
  </si>
  <si>
    <t>10&lt;sup&gt;{{Q1}}&lt;/sup&gt; = {{A1}}</t>
  </si>
  <si>
    <t>Q1= Min = 5;Max =9; Step= 1</t>
  </si>
  <si>
    <t>A1=math.pow(10, {{Q1}})</t>
  </si>
  <si>
    <t>{
    "id": "M6-NyO-18a-E-1-EN",
    "stimulus": "&lt;p&gt;Calculate the following exponential form.&lt;/p&gt;",
    "template": "&lt;p style=\"text-align:center;\"&gt;10&lt;sup&gt;{{Q1}}&lt;/sup&gt; = {{response}}&lt;/p&gt;",
    "hint": "&lt;p&gt;The result of a power of base 10 is a 1 followed by as many zeros as indicated by the exponent.&lt;/p&gt;",
    "feedback": "&lt;p&gt;The result of a power of base 10 is a 1 followed by as many zeros as indicated by the exponent.&lt;/p&gt;",
    "seed": {
        "parameters": [
            {
                "name": "Q1",
                "label": null,
                "min": 5,
                "max": 9,
                "step": 1
            }
        ],
        "calculated": [
            {
                "name": "A1",
                "label": "{{function}}",
                "function": "math.pow(10, {{Q1}})"
            }
        ],
        "uniques": true
    },
    "algorithm": {
        "name": "calculateOperation",
        "params": {
            "method": "equivLiteral",
            "keyboard": "NUMERICAL"
        }
    }
}</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</si>
  <si>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</si>
  <si>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</si>
  <si>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</si>
  <si>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</si>
  <si>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
    "id": "M6-NyO-18a-A-1-EN",
    "stimulus": "&lt;p&gt;The distance between two planets is 10&lt;sup&gt;{{Q1}}&lt;/sup&gt; km. Calculate this power.&lt;/p&gt;",
    "template": "&lt;p&gt;The distance is {{response}} km.&lt;/p&gt;",
    "hint": "&lt;p&gt;The result of a power of base 10 is a 1 followed by as many zeros as indicated by the exponent.&lt;/p&gt;",
    "feedback": "&lt;p&gt;The result of a power of base 10 is a 1 followed by as many zeros as indicated by the exponent.&lt;/p&gt;&lt;p style=\"text-align:center;\"&gt;10&lt;sup&gt;{{Q1}}&lt;/sup&gt; = {{A1}} km&lt;/p&gt;",
    "seed": {
        "parameters": [
            {
                "name": "Q1",
                "label": null,
                "list": [
                    7,
                    8,
                    9,
                    10
                ]
            }
        ],
        "calculated": [
            {
                "name": "A1",
                "label": "{{function}}",
                "function": "math.pow(10, {{Q1}})"
            }
        ],
        "uniques": true
    },
    "algorithm": {
        "name": "calculateOperation",
        "params": {
            "method": "equivLiteral",
            "keyboard": "NUMERICAL"
        }
    }
}</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</si>
  <si>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</si>
  <si>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</si>
  <si>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</si>
  <si>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</si>
  <si>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
    "id": "M6-NyO-18a-A-2-EN",
    "stimulus": "&lt;p&gt;Antonio lives in a city with 10&lt;sup&gt;{{Q1}}&lt;/sup&gt; inhabitants. Calculate the population of this city.&lt;/p&gt;",
    "template": "&lt;p&gt;The number of inhabitants is {{response}} people.&lt;/p&gt;",
    "hint": "&lt;p&gt;The result of a power of base 10 is a 1 followed by as many zeros as indicated by the exponent.&lt;/p&gt;",
    "feedback": "&lt;p&gt;The result of a power of base 10 is a 1 followed by as many zeros as indicated by the exponent.&lt;/p&gt;&lt;p style=\"text-align:center;\"&gt;10&lt;sup&gt;{{Q1}}&lt;/sup&gt; = {{A1}} inhabitants&lt;/p&gt;",
    "seed": {
        "parameters": [
            {
                "name": "Q1",
                "label": null,
                "list": [
                    4,
                    5,
                    6
                ]
            }
        ],
        "calculated": [
            {
                "name": "A1",
                "label": "{{function}}",
                "function": "math.pow(10, {{Q1}})"
            }
        ],
        "uniques": true
    },
    "algorithm": {
        "name": "calculateOperation",
        "params": {
            "method": "equivLiteral",
            "keyboard": "NUMERICAL"
        }
    }
}</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</si>
  <si>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</si>
  <si>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</si>
  <si>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</si>
  <si>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</si>
  <si>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
    "id": "M6-NyO-18a-A-3-EN",
    "stimulus": "&lt;p&gt;A music festival was attended by 10&lt;sup&gt;{{Q1}}&lt;/sup&gt; people. Calculate the number of spectators.&lt;/p&gt;",
    "template": "&lt;p&gt;{{response}} people have attended the festival.&lt;/p&gt;",
    "hint": "&lt;p&gt;The result of a power of base 10 is a 1 followed by as many zeros as indicated by the exponent.&lt;/p&gt;",
    "feedback": "&lt;p&gt;The result of a power of base 10 is a 1 followed by as many zeros as indicated by the exponent.&lt;/p&gt;&lt;p style=\"text-align:center;\"&gt;10&lt;sup&gt;{{Q1}}&lt;/sup&gt; = {{A1}} spectators&lt;/p&gt;",
    "seed": {
        "parameters": [
            {
                "name": "Q1",
                "label": null,
                "list": [
                    2,
                    3,
                    4
                ]
            }
        ],
        "calculated": [
            {
                "name": "A1",
                "label": "{{function}}",
                "function": "math.pow(10, {{Q1}})"
            }
        ],
        "uniques": true
    },
    "algorithm": {
        "name": "calculateOperation",
        "params": {
            "method": "equivLiteral",
            "keyboard": "NUMERICAL"
        }
    }
}</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</si>
  <si>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</si>
  <si>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</si>
  <si>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</si>
  <si>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</si>
  <si>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</si>
  <si>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</si>
  <si>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
    "id": "M6-NyO-18b-I-1-EN",
    "stimulus": "&lt;p&gt;Drag each expression containing powers of base 10 to the corresponding number.&lt;/p&gt;",
    "hint": "&lt;p&gt;A power of base 10 is equal to a 1 followed by as many zeros as there are in the exponent.&lt;/p&gt;",
    "feedback": "&lt;p&gt;A power of base 10 is equal to a 1 followed by as many zeros as there are in the exponent.&lt;/p&gt;",
    "seed": {
        "parameters": [
            {
                "name": "Q1",
                "label": null,
                "list": [
                    2,
                    3,
                    4,
                    5,
                    6
                ]
            },
            {
                "name": "Q2",
                "label": null,
                "list": [
                    2,
                    3,
                    4,
                    5,
                    6
                ]
            },
            {
                "name": "Q3",
                "label": null,
                "list": [
                    2,
                    3,
                    4,
                    5,
                    6
                ]
            },
            {
                "name": "Q4",
                "label": null,
                "min": 1,
                "max": 9,
                "step": 1
            }
        ],
        "calculated": [
            {
                "name": "A1",
                "label": "{{Q4}} × 10&lt;sup&gt;{{Q1}}&lt;/sup&gt;",
                "function": "{{Q4}}*math.pow(10,{{Q1}})"
            },
            {
                "name": "A2",
                "label": "{{Q4}} × 10&lt;sup&gt;{{Q2}}&lt;/sup&gt;",
                "function": "{{Q4}}*math.pow(10,{{Q2}})"
            },
            {
                "name": "A3",
                "label": "{{Q4}} × 10&lt;sup&gt;{{Q3}}&lt;/sup&gt;",
                "function": "{{Q4}}*math.pow(10,{{Q3}})"
            }
        ]
    },
    "algorithm": {
        "name": "linkOperationResult",
        "template": "Match list",
        "params": {
            "invert": false
        }
    }
}</t>
  </si>
  <si>
    <t>&lt;p&gt;Calcula la siguiente potencia.&lt;/p&gt;</t>
  </si>
  <si>
    <t>&lt;p&gt;{{Q2}} × 10&lt;sup&gt;{{Q1}}&lt;/sup&gt; = {{A1}}&lt;/p&gt;</t>
  </si>
  <si>
    <t>Q1= List=2,3,4,5,6
Q2 = Min = 1; Max = 9; Step = 1</t>
  </si>
  <si>
    <t>A1={{Q2}}*math.pow(10,{{Q1}})</t>
  </si>
  <si>
    <t>{
    "id": "M6-NyO-18b-E-1-EN",
    "stimulus": "&lt;p&gt;Calculate the following exponential form.&lt;/p&gt;",
    "template": "&lt;p style=\"text-align:center;\"&gt;{{Q2}} × 10&lt;sup&gt;{{Q1}}&lt;/sup&gt; = {{response}}&lt;/p&gt;",
    "hint": "&lt;p&gt;A power of base 10 is equal to a 1 followed by as many zeros as indicated by the exponent.&lt;/p&gt;",
    "feedback": "&lt;p&gt;A power of base 10 is equal to a 1 followed by as many zeros as indicated by the exponent.&lt;/p&gt;",
    "seed": {
        "parameters": [
            {
                "name": "Q1",
                "label": null,
                "list": [
                    2,
                    3,
                    4,
                    5,
                    6
                ]
            },
            {
                "name": "Q2",
                "label": null,
                "min": 1,
                "max": 9,
                "step": 1
            }
        ],
        "calculated": [
            {
                "name": "A1",
                "label": "{{function}}",
                "function": "{{Q2}}*math.pow(10,{{Q1}})"
            }
        ]
    },
    "algorithm": {
        "name": "calculateOperation",
        "params": {
            "method": "equivLiteral",
            "keyboard": "NUMERICAL"
        }
    }
}</t>
  </si>
  <si>
    <t>&lt;p&gt;A un festival gastronómico han asistido {{T1}} personas. Expresa este número como una potencia de base 10.&lt;/p&gt;</t>
  </si>
  <si>
    <t>&lt;p&gt;Han acudido {{Q2}} × {{A1}} personas.&lt;/p&gt;</t>
  </si>
  <si>
    <t>Q1= List=2,3,4
Q2 = Min = 1; Max = 9; Step = 1</t>
  </si>
  <si>
    <t>T1={{Q2}}*math.pow(10,{{Q1}})
A1=10^{{Q1}}</t>
  </si>
  <si>
    <t>{
    "id": "M6-NyO-18b-A-1-EN",
    "stimulus": "&lt;p&gt;A gastronomic festival has been attended by {{T1}} people. Express this number using a power of base 10.&lt;/p&gt;",
    "template": "&lt;p&gt;{{Q2}} × {{response}} people attended.&lt;/p&gt;",
    "hint": "&lt;p&gt;A base 10 power is equal to a 1 followed by as many zeros as indicated by the exponent.&lt;/p&gt;",
    "feedback": "&lt;p&gt;A base 10 power is equal to a 1 followed by as many zeros as indicated by the exponent.&lt;/p&gt;",
    "seed": {
        "parameters": [
            {
                "name": "Q1",
                "label": null,
                "list": [
                    2,
                    3,
                    4
                ]
            },
            {
                "name": "Q2",
                "label": null,
                "min": 1,
                "max": 9,
                "step": 1
            }
        ],
        "calculated": [
            {
                "name": "T1",
                "label": "{{function}}",
                "function": "{{Q2}}*math.pow(10,{{Q1}})",
                "temp": true
            },
            {
                "name": "A1",
                "label": "{{function}}",
                "function": "\"10^{{Q1}}\""
            }
        ]
    },
    "algorithm": {
        "name": "calculateOperation",
        "params": {
            "method": "equivLiteral",
            "keyboard": "NUMERICAL"
        }
    }
}</t>
  </si>
  <si>
    <t>&lt;p&gt;Un partido lo han visto aproximadamente {{T1}} espectadores por televisión. Expresa esta cantidad como una potencia de base 10.&lt;/p&gt;</t>
  </si>
  <si>
    <t>&lt;p&gt;El partido ha tenido {{Q2}} × {{A1}} telespectadores.&lt;/p&gt;</t>
  </si>
  <si>
    <t>Q1= List=6,7,8
Q2 = Min = 1; Max = 9; Step = 1</t>
  </si>
  <si>
    <t>{
    "id": "M6-NyO-18b-A-2-EN",
    "stimulus": "&lt;p&gt;About {{T1}} viewers have watched a game on television. Express this quantity using a power of 10.&lt;/p&gt;",
    "template": "&lt;p&gt;The game was watched by {{Q2}} × {{response}} people.&lt;/p&gt;",
    "hint": "&lt;p&gt;A power of base 10 is equal to a 1 followed by as many zeros as indicated by the exponent.&lt;/p&gt;",
    "feedback": "&lt;p&gt;A power of base 10 is equal to a 1 followed by as many zeros as indicated by the exponent.&lt;/p&gt;",
    "seed": {
        "parameters": [
            {
                "name": "Q1",
                "label": null,
                "list": [
                    6,
                    7,
                    8
                ]
            },
            {
                "name": "Q2",
                "label": null,
                "min": 1,
                "max": 9,
                "step": 1
            }
        ],
        "calculated": [
            {
                "name": "T1",
                "label": "{{function}}",
                "function": "{{Q2}}*math.pow(10,{{Q1}})",
                "temp": true
            },
            {
                "name": "A1",
                "label": "{{function}}",
                "function": "\"10^{{Q1}}\""
            }
        ]
    },
    "algorithm": {
        "name": "calculateOperation",
        "params": {
            "method": "equivLiteral",
            "keyboard": "NUMERICAL"
        }
    }
}</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</si>
  <si>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</si>
  <si>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</si>
  <si>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</si>
  <si>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
    "id": "M6-NyO-18b-A-3-EN",
    "stimulus": "&lt;p&gt;The environmental technical team of a city council explained to the mayor that the city generates {{T1}} kg of plastic waste. Express this quantity using a power of base 10.&lt;/p&gt;",
    "template": "&lt;p&gt;The city generates {{Q2}} × {{response}} kg of plastic waste.&lt;/p&gt;",
    "hint": "&lt;p&gt;A power of base 10 is equal to a 1 followed by as many zeros as indicated by the exponent.&lt;/p&gt;",
    "feedback": "&lt;p&gt;A power of base 10 is equal to a 1 followed by as many zeros as indicated by the exponent.&lt;/p&gt;",
    "seed": {
        "parameters": [
            {
                "name": "Q1",
                "label": null,
                "list": [
                    4,
                    5,
                    6,
                    7
                ]
            },
            {
                "name": "Q2",
                "label": null,
                "min": 1,
                "max": 9,
                "step": 1
            }
        ],
        "calculated": [
            {
                "name": "T1",
                "label": "{{function}}",
                "function": "{{Q2}}*math.pow(10,{{Q1}})",
                "temp": true
            },
            {
                "name": "A1",
                "label": "{{function}}",
                "function": "\"10^{{Q1}}\""
            }
        ]
    },
    "algorithm": {
        "name": "calculateOperation",
        "params": {
            "method": "equivLiteral",
            "keyboard": "NUMERICAL"
        }
    }
}</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</si>
  <si>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</si>
  <si>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</si>
  <si>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</si>
  <si>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</si>
  <si>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</si>
  <si>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</si>
  <si>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</si>
  <si>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"M6-NyO-22a-I-1-EN",
    "stimulus": "&lt;p&gt;Drag each spelling to the corresponding fraction.&lt;/p&gt;",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'en')",
                "temp": true
            },
            {
                "name": "T2",
                "label": "",
                "function": "Lemonlib.fractionToWords({{Q3}},{{Q4}}, 'en')",
                "temp": true
            },
            {
                "name": "T3",
                "label": "",
                "function": "Lemonlib.fractionToWords({{Q5}},{{Q6}}, 'en')",
                "temp": true
            },
            {
                "name": "A1",
                "label": "&lt;span class=\"fr-math-v2 fr-draggable\" contenteditable=\"false\" data-original-math=\"\\(\\frac{{{Q1}}}{{{Q2}}}\\)\" draggable=\"true\"&gt;\\(\\frac{{{Q1}}}{{{Q2}}}\\)&lt;/span&gt;",
                "function": "Lemonlib.fractionToWords({{Q1}},{{Q2}}, 'en')[0].toUpperCase() + Lemonlib.fractionToWords({{Q1}},{{Q2}}, 'en').slice(1,)",
                "feedback": "&lt;p&gt;&lt;span class=\"fr-math-v2 fr-draggable\" contenteditable=\"false\" data-original-math=\"\\(\\frac{{{Q1}}}{{{Q2}}}\\)\" draggable=\"true\"&gt;\\(\\frac{{{Q1}}}{{{Q2}}}\\)&lt;/span&gt; is read as {{T1}}.&lt;/p&gt;"
            },
            {
                "name": "A2",
                "label": "&lt;span class=\"fr-math-v2 fr-draggable\" contenteditable=\"false\" data-original-math=\"\\(\\frac{{{Q3}}}{{{Q4}}}\\)\" draggable=\"true\"&gt;\\(\\frac{{{Q3}}}{{{Q4}}}\\)&lt;/span&gt;",
                "function": "Lemonlib.fractionToWords({{Q3}},{{Q4}}, 'en')[0].toUpperCase() +Lemonlib.fractionToWords({{Q3}},{{Q4}}, 'en').slice(1,)",
                "feedback": "&lt;p&gt;&lt;span class=\"fr-math-v2 fr-draggable\" contenteditable=\"false\" data-original-math=\"\\(\\frac{{{Q3}}}{{{Q4}}}\\)\" draggable=\"true\"&gt;\\(\\frac{{{Q3}}}{{{Q4}}}\\)&lt;/span&gt; is read as {{T2}}.&lt;/p&gt;"
            },
            {
                "name": "A3",
                "label": "&lt;span class=\"fr-math-v2 fr-draggable\" contenteditable=\"false\" data-original-math=\"\\(\\frac{{{Q5}}}{{{Q6}}}\\)\" draggable=\"true\"&gt;\\(\\frac{{{Q5}}}{{{Q6}}}\\)&lt;/span&gt;",
                "function": "Lemonlib.fractionToWords({{Q5}},{{Q6}}, 'en')[0].toUpperCase() + Lemonlib.fractionToWords({{Q5}},{{Q6}}, 'en').slice(1,)",
                "feedback": "&lt;p&gt;&lt;span class=\"fr-math-v2 fr-draggable\" contenteditable=\"false\" data-original-math=\"\\(\\frac{{{Q5}}}{{{Q6}}}\\)\" draggable=\"true\"&gt;\\(\\frac{{{Q5}}}{{{Q6}}}\\)&lt;/span&gt; is read as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</si>
  <si>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</si>
  <si>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</si>
  <si>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</si>
  <si>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</si>
  <si>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{"id":"M6-NyO-22a-E-1-EN","stimulus":"&lt;p&gt;Type the following fractions in words.&lt;/p&gt;","template":"&lt;p&gt;&lt;span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name":"Q3","label":null,"min":2,"max":12,"step":1},{"name":"Q4","label":null,"min":2,"max":12,"step":1}],"calculated":[{"name":"A1","label":"{{function}}","function":"Lemonlib.fractionToWords({{Q1}},{{Q2}}, 'en')","feedback":"&lt;p&gt;&lt;span class=\"fr-math-v2 fr-draggable\" contenteditable=\"false\" data-original-math=\"\\(\\frac{{{Q1}}}{{{Q2}}}\\)\" draggable=\"true\"&gt;\\(\\frac{{{Q1}}}{{{Q2}}}\\)&lt;/span&gt; is read as {{function}}.&lt;/p&gt;"},{"name":"A2","label":"{{function}}","function":"Lemonlib.fractionToWords({{Q3}},{{Q4}}, 'en')","feedback":"&lt;p&gt;&lt;span class=\"fr-math-v2 fr-draggable\" contenteditable=\"false\" data-original-math=\"\\(\\frac{{{Q3}}}{{{Q4}}}\\)\" draggable=\"true\"&gt;\\(\\frac{{{Q3}}}{{{Q4}}}\\)&lt;/span&gt; is read as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</si>
  <si>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</si>
  <si>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</si>
  <si>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</si>
  <si>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</si>
  <si>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</si>
  <si>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{"id":"M6-NyO-22a-A-1-EN","stimulus":"&lt;p&gt;Gerard has cut &lt;span class=\"fr-math-v2 fr-draggable\" contenteditable=\"false\" data-original-math=\"\\(\\frac{{{Q1}}}{{{T1}}}\\)\" draggable=\"true\"&gt;\\(\\frac{{{Q1}}}{{{T1}}}\\)&lt;/span&gt; of the grass in his garden. Type how this fraction is read.&lt;/p&gt;","template":"&lt;p&gt;Gerard has cut {{response}} of the grass.&lt;/p&gt;","hint":"&lt;p&gt;The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calculated":[{"name":"T1","label":"{{function}}","function":"{{Q2}}+{{Q1}}","temp":true},{"name":"A1","label":"{{function}}","function":"Lemonlib.fractionToWords({{Q1}},{{T1}}, 'en')"}],"uniques":true},"algorithm":{"name":"calculateOperation","template":"Cloze with text"}}</t>
  </si>
  <si>
    <t>&lt;p&gt;Fernanda ha recorrido $$FRAC[{{Q1}};{{T1}}] de la pista de esquí durante sus vacaciones. Escribe como se lee esta fracción.&lt;/p&gt;</t>
  </si>
  <si>
    <t>&lt;p&gt;Fernanda ha recorrido {{A1}} de la pista de esquí.&lt;/p&gt;</t>
  </si>
  <si>
    <t>{
    "id": "M6-NyO-22a-A-2-EN",
    "stimulus": "&lt;p&gt;Eve has traveled &lt;span class=\"fr-math-v2 fr-draggable\" contenteditable=\"false\" data-original-math=\"\\(\\frac{{{Q1}}}{{{T1}}}\\)\" draggable=\"true\"&gt;\\(\\frac{{{Q1}}}{{{T1}}}\\)&lt;/span&gt; of the ski slope during her vacation. Type how this fraction is read.&lt;/p&gt;",
    "template": "&lt;p&gt;She has traveled {{response}} of the ski slope.&lt;/p&gt;",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t>
  </si>
  <si>
    <t>&lt;p&gt;Flor necesita $$FRAC[{{Q1}};{{T1}}] de un rollo tela para preparar la escenografía de una obra de teatro. Escribe como se lee esta fracción.&lt;/p&gt;</t>
  </si>
  <si>
    <t>&lt;p&gt;Flor necesita {{A1}} del rollo de tela.&lt;/p&gt;</t>
  </si>
  <si>
    <t>{
    "id": "M6-NyO-22a-A-3-EN",
    "stimulus": "&lt;p&gt;Tom needs &lt;span class=\"fr-math-v2 fr-draggable\" contenteditable=\"false\" data-original-math=\"\\(\\frac{{{Q1}}}{{{T1}}}\\)\" draggable=\"true\"&gt;\\(\\frac{{{Q1}}}{{{T1}}}\\)&lt;/span&gt; of a fabric roll to prepare the stage set for a play. Type how this fraction is read.&lt;/p&gt;",
    "template": "&lt;p&gt;He needs {{response}} of the fabric roll.&lt;/p&gt;",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</si>
  <si>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</si>
  <si>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</si>
  <si>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</si>
  <si>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</si>
  <si>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</si>
  <si>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</si>
  <si>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
    "id": "M6-NyO-22b-I-1-EN",
    "stimulus": "&lt;p&gt;Drag each fraction to its corresponding written expression.&lt;/p&gt;",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"A1",
                "label": "&lt;span class=\"fr-math-v2 fr-draggable\" contenteditable=\"false\" data-original-math=\"\\(\\frac{{{Q1}}}{{{Q2}}}\\)\" draggable=\"true\"&gt;\\(\\frac{{{Q1}}}{{{Q2}}}\\)&lt;/span&gt;",
                "function": "Lemonlib.fractionToWords({{Q1}},{{Q2}}, 'en')[0].toUpperCase() + Lemonlib.fractionToWords({{Q1}},{{Q2}}, 'en').slice(1,)"
            },
            {
                "name": "A2",
                "label": "&lt;span class=\"fr-math-v2 fr-draggable\" contenteditable=\"false\" data-original-math=\"\\(\\frac{{{Q3}}}{{{Q4}}}\\)\" draggable=\"true\"&gt;\\(\\frac{{{Q3}}}{{{Q4}}}\\)&lt;/span&gt;",
                "function": "Lemonlib.fractionToWords({{Q3}},{{Q4}}, 'en')[0].toUpperCase() + Lemonlib.fractionToWords({{Q3}},{{Q4}}, 'en').slice(1,)"
            },
            {
                "name": "A3",
                "label": "&lt;span class=\"fr-math-v2 fr-draggable\" contenteditable=\"false\" data-original-math=\"\\(\\frac{{{Q5}}}{{{Q6}}}\\)\" draggable=\"true\"&gt;\\(\\frac{{{Q5}}}{{{Q6}}}\\)&lt;/span&gt;",
                "function": "Lemonlib.fractionToWords({{Q5}},{{Q6}}, 'en')[0].toUpperCase() + Lemonlib.fractionToWords({{Q5}},{{Q6}}, 'en').slice(1,)"
            }
        ],
        "uniques": true
    },
    "algorithm": {
        "name": "linkOperationResult",
        "template": "Match list",
        "params": {
            "invert": false
        }
    }
}</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</si>
  <si>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</si>
  <si>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</si>
  <si>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</si>
  <si>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{"id":"M6-NyO-22b-E-1-EN","stimulus":"&lt;p&gt;Read and type the fractions.&lt;/p&gt;","template":"&lt;p&gt;{{T1}} : {{response}}&lt;/p&gt;&lt;p&gt;{{T2}} : {{response}}&lt;/p&gt;","hint":"&lt;p&gt;The numerator and denominator are expressed with the corresponding cardinal numbers.&lt;/p&gt;","feedback":"&lt;p&gt;The numerator and denominator are expressed with the corresponding cardinal numbers.&lt;/p&gt;","seed":{"parameters":[{"name":"Q1","label":null,"min":2,"max":12,"step":1},{"name":"Q2","label":null,"min":2,"max":12,"step":1},{"name":"Q3","label":null,"min":2,"max":12,"step":1},{"name":"Q4","label":null,"min":2,"max":12,"step":1}],"calculated":[{"name":"A1","label":"{{function}}","function":"\\frac{{{Q1}}}{{{Q2}}}"},{"name":"T1","label":"{{function}}","function":"Lemonlib.fractionToWords({{Q1}},{{Q2}}, 'en')[0].toUpperCase() + Lemonlib.fractionToWords({{Q1}},{{Q2}}, 'en').slice(1,)","temp":true},{"name":"A2","label":"{{function}}","function":"\\frac{{{Q3}}}{{{Q4}}}"},{"name":"T2","label":"{{function}}","function":"Lemonlib.fractionToWords({{Q3}},{{Q4}}, 'en')[0].toUpperCase() + Lemonlib.fractionToWords({{Q3}},{{Q4}}, 'en').slice(1,)","temp":true}],"uniques":true},"algorithm":{"name":"calculateOperation","params":{"method":"equivLiteral","keyboard":"INTERMEDIATE"}}}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</si>
  <si>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</si>
  <si>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</si>
  <si>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</si>
  <si>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</si>
  <si>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{"id":"M6-NyO-22b-A-1-EN","stimulus":"&lt;p&gt;A company has invested {{T2}} of its capital in the purchase of new machinery. Express the invested capital as a fraction.&lt;/p&gt;","template":"&lt;p&gt;{{response}} of the capital has been invested.&lt;/p&gt;","hint":"&lt;p&gt;The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en')","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</si>
  <si>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</si>
  <si>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</si>
  <si>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</si>
  <si>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
    "id": "M6-NyO-22b-A-2-EN",
    "stimulus": "&lt;p&gt;Of the new books that have arrived at the school library, {{T2}} are about Mathematics. Express this portion of books as a fraction.&lt;/p&gt;",
    "template": "&lt;p&gt;The books about Mathematics represent {{response}} of the total.&lt;/p&gt;",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"calculated": [
            {
                "name": "T1",
                "label": "{{function}}",
                "function": "{{Q2}}+{{Q1}}",
                "temp": true
            },
            {
                "name": "T2",
                "label": "{{function}}",
                "function": "Lemonlib.fractionToWords({{Q1}},{{Q2}}+{{Q1}}, 'en')",
                "temp": true
            },
            {
                "name": "A1",
                "label": "{{function}}",
                "function": "\\frac{{{Q1}}}{{{T1}}}"
            }
        ],
        "uniques": true
    },
    "algorithm": {
        "name": "calculateOperation",
        "params": {
            "method": "equivLiteral",
            "keyboard": "INTERMEDIATE"
        }
    }
}</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</si>
  <si>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</si>
  <si>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</si>
  <si>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</si>
  <si>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{"id":"M6-NyO-22b-A-3-EN","stimulus":"&lt;p&gt;Claudia has traveled {{T2}} of the miles that separate her from her friend's house. Express the distance traveled as a fraction.&lt;/p&gt;","template":"&lt;p&gt;Claudia has traveled {{response}} miles.&lt;/p&gt;","hint":"&lt;p&gt;The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 'en')","temp":true},{"name":"A1","label":"{{function}}","function":"\\frac{{{Q1}}}{{{T1}}}"}],"uniques":true},"algorithm":{"name":"calculateOperation","params":{"method":"equivLiteral","keyboard":"INTERMEDIATE"}}}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</si>
  <si>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</si>
  <si>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</si>
  <si>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</si>
  <si>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</si>
  <si>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</si>
  <si>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</si>
  <si>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</si>
  <si>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</si>
  <si>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</si>
  <si>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</si>
  <si>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t>{
    "id": "M6-NyO-23a-I-2-EN",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</si>
  <si>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3/6.
{{Q1}}
{{Q2}}
{{Q3}}*
{{Q4}}
{{Q5}}
(Se ven 3, 1 correcta)</t>
  </si>
  <si>
    <t>{
    "id": "M6-NyO-23a-I-3-EN",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</si>
  <si>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</si>
  <si>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t>{"id":"M6-NyO-23a-I-4-EN","stimulus":"&lt;p&gt;Select the figure that represents the fraction &lt;span class=\"fr-math-v2 fr-draggable\" contenteditable=\"false\" data-original-math=\"\\(\\frac{3}{5}\\)\" draggable=\"true\"&gt;\\(\\frac{3}{5}\\)&lt;/span&gt;.&lt;/p&gt;","hint":"&lt;p&gt;The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width=\"300\"&gt;&lt;/img&gt;&lt;/div&gt;","function":""},{"name":"A5","label":"&lt;div style=\"display:flex; justify-content:center;\"&gt;&lt;img src=\"https://blueberry-assets.oneclick.es/{{Q5}}\" width=\"300\"&gt;&lt;/img&gt;&lt;/div&gt;","function":"","incorrect":true}],"uniques":true},"algorithm":{"name":"trueFalse","template":"Multiple choice – standard","params":{"countCorrect":1,"countIncorrect":2,"showCheckIcon":false,"columns":3}}}</t>
  </si>
  <si>
    <t>Selecciona la figura que representa la fracción 2/3.
{{Q1}}
{{Q2}}
{{Q3}}
{{Q4}}
{{Q5}}*
(Se ven 3, 1 correcta)</t>
  </si>
  <si>
    <t>{"id":"M6-NyO-23a-I-5-EN","stimulus":"&lt;p&gt;Select the figure that represents the fraction &lt;span class=\"fr-math-v2 fr-draggable\" contenteditable=\"false\" data-original-math=\"\\(\\frac{2}{3}\\)\" draggable=\"true\"&gt;\\(\\frac{2}{3}\\)&lt;/span&gt;.&lt;/p&gt;","hint":"&lt;p&gt;The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width=\"300\"&gt;&lt;/img&gt;&lt;/div&gt;","function":"","incorrect":true},{"name":"A5","label":"&lt;div style=\"display:flex; justify-content:center;\"&gt;&lt;img src=\"https://blueberry-assets.oneclick.es/{{Q5}}\" width=\"300\"&gt;&lt;/img&gt;&lt;/div&gt;","function":""}],"uniques":true},"algorithm":{"name":"trueFalse","template":"Multiple choice – standard","params":{"countCorrect":1,"countIncorrect":2,"showCheckIcon":false,"columns":3}}}</t>
  </si>
  <si>
    <t>Escribe qué fracción representa la zona coloreada de esta figura.
Imagen Q1</t>
  </si>
  <si>
    <t>La zona coloreada representa {{A1}} de la figura.</t>
  </si>
  <si>
    <t>Q1 = List = M6-NyO-23a-1, M6-NyO-23a-2</t>
  </si>
  <si>
    <t>A1 = \\frac{2}{5}</t>
  </si>
  <si>
    <t>{
    "id": "M6-NyO-23a-E-1-EN",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"&lt;p&gt;he denominator represents the number of parts the figure is divided into, and the numerator represents the colored part.&lt;&lt;/p&gt;",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</si>
  <si>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</si>
  <si>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</si>
  <si>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t>{
    "id": "M6-NyO-23a-E-2-EN",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"M6_NyO_23a_3.svg",
                    "M6_NyO_23a_4.svg"
                ]
            }
        ],
        "calculated": [
            {
                "name": "A1",
                "label": "{{function}}",
                "function": "\\frac{2}{6}"
            }
        ],
        "uniques": true
    },
    "algorithm": {
        "name": "calculateOperation",
        "params": {
            "method": "equivLiteral",
            "keyboard": "INTERMEDIATE"
        }
    }
}</t>
  </si>
  <si>
    <t>Q1 = List = M6-NyO-23a-5, M6-NyO-23a-6</t>
  </si>
  <si>
    <t>A1 = \\frac{3}{6}</t>
  </si>
  <si>
    <t>{
    "id": "M6-NyO-23a-E-3-EN",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"M6_NyO_23a_5.svg",
                    "M6_NyO_23a_6.svg"
                ]
            }
        ],
        "calculated": [
            {
                "name": "A1",
                "label": "",
                "function": "\\frac{3}{6}"
            }
        ],
        "uniques": true
    },
    "algorithm": {
        "name": "calculateOperation",
        "params": {
            "method": "equivLiteral",
            "keyboard": "INTERMEDIATE"
        }
    }
}</t>
  </si>
  <si>
    <t>Q1 = List = M6-NyO-23a-7, M6-NyO-23a-8</t>
  </si>
  <si>
    <t>A1 = \\frac{3}{5}</t>
  </si>
  <si>
    <t>{
    "id": "M6-NyO-23a-E-4-EN",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"M6_NyO_23a_7.svg",
                    "M6_NyO_23a_8.svg"
                ]
            }
        ],
        "calculated": [
            {
                "name": "A1",
                "label": "{{function}}",
                "function": "\\frac{3}{5}"
            }
        ],
        "uniques": true
    },
    "algorithm": {
        "name": "calculateOperation",
        "params": {
            "method": "equivLiteral",
            "keyboard": "INTERMEDIATE"
        }
    }
}</t>
  </si>
  <si>
    <t>Q1 = List = M6-NyO-23a-9, M6-NyO-23a-10</t>
  </si>
  <si>
    <t>A1 = \\frac{2}{3}</t>
  </si>
  <si>
    <t>{
    "id": "M6-NyO-23a-E-5-EN",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"M6_NyO_23a_9.svg",
                    "M6_NyO_23a_10.svg"
                ]
            }
        ],
        "calculated": [
            {
                "name": "A1",
                "label": "{{function}}",
                "function": "\\frac{2}{3}"
            }
        ],
        "uniques": true
    },
    "algorithm": {
        "name": "calculateOperation",
        "params": {
            "method": "equivLiteral",
            "keyboard": "INTERMEDIATE"
        }
    }
}</t>
  </si>
  <si>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</si>
  <si>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</si>
  <si>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</si>
  <si>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</si>
  <si>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</si>
  <si>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</si>
  <si>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</si>
  <si>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
    "id": "M6-NyO-24a-I-1-EN",
    "stimulus": "&lt;p&gt;Drag each fraction to its equivalent.&lt;/p&gt;",
    "hint": "&lt;p&gt;Equivalent fractions are obtained by multiplying or dividing the numerator and denominator by the same number.&lt;/p&gt;",
    "feedback": "&lt;p&gt;To find an equivalent fraction, you must multiply or divide the numerator and denominator by the same number.&lt;/p&gt;",
    "seed": {
        "parameters": [
            {
                "name": "Q1",
                "label": null,
                "list": [
                    1,
                    2,
                    3,
                    4
                ]
            },
            {
                "name": "Q2",
                "label": null,
                "list": [
                    1,
                    2,
                    3,
                    4
                ]
            },
            {
                "name": "Q3",
                "label": null,
                "list": [
                    1,
                    2,
                    3,
                    4
                ]
            },
            {
                "name": "Q4",
                "label": null,
                "list": [
                    1,
                    2,
                    3,
                    4
                ]
            }
        ],
        "calculated": [
            {
                "name": "T11",
                "label": "{{function}}",
                "function": "{{Q1}}",
                "temp": true
            },
            {
                "name": "T12",
                "label": "{{function}}",
                "function": "{{Q1}}+{{Q2}}",
                "temp": true
            },
            {
                "name": "T111",
                "label": "{{function}}",
                "function": "{{Q1}}*2",
                "temp": true
            },
            {
                "name": "T122",
                "label": "{{function}}",
                "function": "({{Q1}}+{{Q2}})*2",
                "temp": true
            },
            {
                "name": "T21",
                "label": "{{function}}",
                "function": "{{Q3}}",
                "temp": true
            },
            {
                "name": "T22",
                "label": "{{function}}",
                "function": "{{Q3}}+{{Q4}}",
                "temp": true
            },
            {
                "name": "T211",
                "label": "{{function}}",
                "function": "{{Q3}}*3",
                "temp": true
            },
            {
                "name": "T222",
                "label": "{{function}}",
                "function": "({{Q3}}+{{Q4}})*3",
                "temp": true
            },
            {
                "name": "T31",
                "label": "{{function}}",
                "function": "{{Q1}}",
                "temp": true
            },
            {
                "name": "T32",
                "label": "{{function}}",
                "function": "{{Q1}}+{{Q3}}",
                "temp": true
            },
            {
                "name": "T311",
                "label": "{{function}}",
                "function": "{{Q1}}*5",
                "temp": true
            },
            {
                "name": "T322",
                "label": "{{function}}",
                "function": "({{Q1}}+{{Q3}})*5",
                "temp": true
            },
            {
                "name": "A1",
                "label": "&lt;span class=\"fr-math-v2 fr-draggable\" contenteditable=\"false\" data-original-math=\"\\(\\frac{{{T11}}}{{{T12}}}\\)\" draggable=\"true\"&gt;\\(\\frac{{{T11}}}{{{T12}}}\\)&lt;/span&gt;",
                "function": "&lt;span class=\"fr-math-v2 fr-draggable\" contenteditable=\"false\" data-original-math=\"\\(\\frac{{{T111}}}{{{T122}}}\\)\" draggable=\"true\"&gt;\\(\\frac{{{T111}}}{{{T122}}}\\)&lt;/span&gt; ",
                "feedback": "If you multiply the numerator and denominator of the fraction &lt;span class=\"fr-math-v2 fr-draggable\" contenteditable=\"false\" data-original-math=\"\\(\\frac{{{T11}}}{{{T12}}}\\)\" draggable=\"true\"&gt;\\(\\frac{{{T11}}}{{{T12}}}\\)&lt;/span&gt; by 2, you get the equivalent fraction &lt;span class=\"fr-math-v2 fr-draggable\" contenteditable=\"false\" data-original-math=\"\\(\\frac{{{T111}}}{{{T122}}}\\)\" draggable=\"true\"&gt;\\(\\frac{{{T111}}}{{{T122}}}\\)&lt;/span&gt;."
            },
            {
                "name": "A2",
                "label": "&lt;span class=\"fr-math-v2 fr-draggable\" contenteditable=\"false\" data-original-math=\"\\(\\frac{{{T21}}}{{{T22}}}\\)\" draggable=\"true\"&gt;\\(\\frac{{{T21}}}{{{T22}}}\\)&lt;/span&gt;",
                "function": "&lt;span class=\"fr-math-v2 fr-draggable\" contenteditable=\"false\" data-original-math=\"\\(\\frac{{{T211}}}{{{T222}}}\\)\" draggable=\"true\"&gt;\\(\\frac{{{T211}}}{{{T222}}}\\)&lt;/span&gt; ",
                "feedback": "If you multiply the numerator and denominator of the fraction &lt;span class=\"fr-math-v2 fr-draggable\" contenteditable=\"false\" data-original-math=\"\\(\\frac{{{T21}}}{{{T22}}}\\)\" draggable=\"true\"&gt;\\(\\frac{{{T21}}}{{{T22}}}\\)&lt;/span&gt; by 3, you get the equivalent fraction &lt;span class=\"fr-math-v2 fr-draggable\" contenteditable=\"false\" data-original-math=\"\\(\\frac{{{T211}}}{{{T222}}}\\)\" draggable=\"true\"&gt;\\(\\frac{{{T211}}}{{{T222}}}\\)&lt;/span&gt;."
            },
            {
                "name": "A3",
                "label": "&lt;span class=\"fr-math-v2 fr-draggable\" contenteditable=\"false\" data-original-math=\"\\(\\frac{{{T31}}}{{{T32}}}\\)\" draggable=\"true\"&gt;\\(\\frac{{{T31}}}{{{T32}}}\\)&lt;/span&gt;",
                "function": "&lt;span class=\"fr-math-v2 fr-draggable\" contenteditable=\"false\" data-original-math=\"\\(\\frac{{{T311}}}{{{T322}}}\\)\" draggable=\"true\"&gt;\\(\\frac{{{T311}}}{{{T322}}}\\)&lt;/span&gt; ",
                "feedback": "If you multiply the numerator and denominator of the fraction &lt;span class=\"fr-math-v2 fr-draggable\" contenteditable=\"false\" data-original-math=\"\\(\\frac{{{T31}}}{{{T32}}}\\)\" draggable=\"true\"&gt;\\(\\frac{{{T31}}}{{{T32}}}\\)&lt;/span&gt; by 5, you get the equivalent fraction &lt;span class=\"fr-math-v2 fr-draggable\" contenteditable=\"false\" data-original-math=\"\\(\\frac{{{T311}}}{{{T322}}}\\)\" draggable=\"true\"&gt;\\(\\frac{{{T311}}}{{{T322}}}\\)&lt;/span&gt;."
            }
        ],
        "uniques": true
    },
    "algorithm": {
        "name": "linkOperationResult",
        "template": "Match list",
        "params": {
            "invert": true
        }
    }
}</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</si>
  <si>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</si>
  <si>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</si>
  <si>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</si>
  <si>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</si>
  <si>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</si>
  <si>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</si>
  <si>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
    "id": "M6-NyO-24a-E-1-EN",
    "stimulus": "&lt;p&gt;What should be the value of ? for these fractions to be equivalent?&lt;/p&gt;&lt;p style=\"text-align:center;\"&gt;&lt;span class=\"fr-math-v2 fr-draggable\" contenteditable=\"false\" data-original-math=\"\\(\\frac{{{Q1}}}{{{T1}}}\\)\" draggable=\"true\"&gt;\\(\\frac{{{Q1}}}{{{T1}}}\\)&lt;/span&gt; = &lt;span class=\"fr-math-v2 fr-draggable\" contenteditable=\"false\" data-original-math=\"\\(\\frac{\\text{?}}{{{T2}}}\\)\" draggable=\"true\"&gt;\\(\\frac{\\text{?}}{{{T2}}}\\)&lt;/span&gt;&lt;/p&gt;",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
    "seed": {
        "parameters": [
            {
                "name": "Q1",
                "label": null,
                "min": 1,
                "max": 10,
                "step": 1
            },
            {
                "name": "Q2",
                "label": null,
                "list": [
                    1,
                    2,
                    3,
                    4,
                    5
                ]
            },
            {
                "name": "Q3",
                "label": null,
                "list": [
                    2,
                    3,
                    4
                ]
            }
        ],
        "calculated": [
            {
                "name": "T1",
                "label": "{{function}}",
                "function": "{{Q1}}+{{Q2}}",
                "temp": true
            },
            {
                "name": "T2",
                "label": "{{function}}",
                "function": "({{Q1}}+{{Q2}})*{{Q3}}",
                "temp": true
            },
            {
                "name": "A1",
                "label": "{{function}}",
                "function": "{{Q1}}*{{Q3}}"
            },
            {
                "name": "T3",
                "label": "{{function}}",
                "function": "{{Q1}}*{{Q3}}",
                "temp": true
            }
        ],
        "uniques": true
    },
    "algorithm": {
        "name": "calculateOperation",
        "params": {
            "method": "equivLiteral",
            "keyboard": "NUMERICAL"
        }
    }
}</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</si>
  <si>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</si>
  <si>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</si>
  <si>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</si>
  <si>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</si>
  <si>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
    "id": "M6-NyO-24a-E-2-EN",
    "stimulus": "&lt;p&gt;What should be the value of ? for these fractions to be equivalent?&lt;/p&gt;&lt;p style=\"text-align:center;\"&gt;&lt;span class=\"fr-math-v2 fr-draggable\" contenteditable=\"false\" data-original-math=\"\\(\\frac{{{T1}}}{{{T2}}}\\)\" draggable=\"true\"&gt;\\(\\frac{{{T1}}}{{{T2}}}\\)&lt;/span&gt; = &lt;span class=\"fr-math-v2 fr-draggable\" contenteditable=\"false\" data-original-math=\"\\(\\frac{\\text{?}}{{{T3}}}\\)\" draggable=\"true\"&gt;\\(\\frac{\\text{?}}{{{T3}}}\\)&lt;/span&gt;&lt;/p&gt;",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
    "seed": {
        "parameters": [
            {
                "name": "Q1",
                "label": null,
                "min": 1,
                "max": 10,
                "step": 1
            },
            {
                "name": "Q2",
                "label": null,
                "list": [
                    1,
                    2,
                    3,
                    4,
                    5
                ]
            },
            {
                "name": "Q3",
                "label": null,
                "list": [
                    2,
                    3,
                    4
                ]
            }
        ],
        "calculated": [
            {
                "name": "T1",
                "label": "{{function}}",
                "function": "{{Q1}}*{{Q3}}",
                "temp": true
            },
            {
                "name": "T2",
                "label": "{{function}}",
                "function": "({{Q1}}+{{Q2}})*{{Q3}}",
                "temp": true
            },
            {
                "name": "T3",
                "label": "{{function}}",
                "function": "{{Q1}}+{{Q2}}",
                "temp": true
            },
            {
                "name": "A1",
                "label": "{{function}}",
                "function": "{{Q1}}"
            }
        ],
        "uniques": true
    },
    "algorithm": {
        "name": "calculateOperation",
        "params": {
            "method": "equivLiteral",
            "keyboard": "NUMERICAL"
        }
    }
}</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</si>
  <si>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</si>
  <si>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</si>
  <si>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</si>
  <si>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</si>
  <si>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</si>
  <si>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</si>
  <si>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
    "id": "M6-NyO-24a-A-1-EN",
    "stimulus": "&lt;p&gt;Abel has downloaded &lt;span class=\"fr-math-v2 fr-draggable\" contenteditable=\"false\" data-original-math=\"\\(\\frac{{{Q1}}}{{{T1}}}\\)\" draggable=\"true\"&gt;\\(\\frac{{{Q1}}}{{{T1}}}\\)&lt;/span&gt; of a file. How would this fraction be written if the denominator was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</si>
  <si>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</si>
  <si>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</si>
  <si>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</si>
  <si>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
    "id": "M6-NyO-24a-A-2-EN",
    "stimulus": "&lt;p&gt;During a soccer match, Julia's team won &lt;span class=\"fr-math-v2 fr-draggable\" contenteditable=\"false\" data-original-math=\"\\(\\frac{{{Q1}}}{{{T1}}}\\)\" draggable=\"true\"&gt;\\(\\frac{{{Q1}}}{{{T1}}}\\)&lt;/span&gt; of the time. How would you write this fraction if the denominator were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</si>
  <si>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</si>
  <si>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</si>
  <si>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
    "id": "M6-NyO-24a-A-3-EN",
    "stimulus": "&lt;p&gt;A reservoir is at &lt;span class=\"fr-math-v2 fr-draggable\" contenteditable=\"false\" data-original-math=\"\\(\\frac{{{Q1}}}{{{T1}}}\\)\" draggable=\"true\"&gt;\\(\\frac{{{Q1}}}{{{T1}}}\\)&lt;/span&gt; of its capacity. How would you write this fraction if the denominator were {{T3}}?&lt;/p&gt;",
    "template": "&lt;p&gt;The fraction of the water level would be {{response}}.&lt;/p&gt;",
    "hint": "&lt;p&gt;Equivalent fractions are obtained by multiplying or dividing the numerator and the denominator by the same number.&lt;/p&gt;",
    "feedback": "&lt;p&gt;Equivalent fractions are obtained by multiplying or dividing the numerator and the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</si>
  <si>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</si>
  <si>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</si>
  <si>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</si>
  <si>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</si>
  <si>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</si>
  <si>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</si>
  <si>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</si>
  <si>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</si>
  <si>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</si>
  <si>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
    "id": "M6-NyO-26a-I-1-EN",
    "stimulus": "&lt;p&gt;Classify these fractions.&lt;/p&gt;",
    "template": "&lt;table style=\"width: 100%;\"&gt;&lt;tbody&gt;&lt;tr&gt;&lt;td style=\"width: 50.0%; text-align: center; border: none;\"&gt;Proper&lt;/td&gt;&lt;td style=\"width: 50.0%; text-align: center; border: none;\"&gt;Improper&lt;/td&gt;&lt;/tr&gt;&lt;tr&gt;&lt;td style=\"width: 50.0%; text-align: center; border: none;\"&gt;{{response}}&lt;/td&gt;&lt;td style=\"width: 50.0%; text-align: center; border: none;\"&gt;{{response}}&lt;/td&gt;&lt;/tr&gt;&lt;/tbody&gt;&lt;/table&gt;",
    "hint": "&lt;p&gt;A proper fraction is one whose numerator is less than its denominator.&lt;/p&gt;",
    "feedback": "&lt;p&gt;A &lt;b&gt;proper fraction&lt;/b&gt; is one whose numerator is less than its denominator.&lt;/p&gt;&lt;p&gt;An &lt;b&gt;improper fraction&lt;/b&gt; is one whose numerator is greater than its denominator.&lt;/p&gt;",
    "seed": {
        "parameters": [
            {
                "name": "Q1",
                "label": null,
                "list": [
                    6,
                    7,
                    8,
                    9,
                    10
                ]
            },
            {
                "name": "Q2",
                "label": null,
                "list": [
                    1,
                    2,
                    3,
                    4,
                    5
                ]
            },
            {
                "name": "Q3",
                "label": null,
                "list": [
                    1,
                    2,
                    3,
                    4,
                    5
                ]
            }
        ],
        "calculated": [
            {
                "name": "T1",
                "label": "{{function}}",
                "function": "{{Q1}}-{{Q3}}",
                "temp": true
            },
            {
                "name": "T2",
                "label": "{{function}}",
                "function": "{{Q2}}+{{Q3}}",
                "temp": true
            },
            {
                "name": "A1",
                "label": "&lt;span class=\"fr-math-v2 fr-draggable\" contenteditable=\"false\" data-original-math=\"\\(\\frac{{{T1}}}{{{Q1}}}\\)\" draggable=\"true\"&gt;\\(\\frac{{{T1}}}{{{Q1}}}\\)&lt;/span&gt;",
                "function": "",
                "feedback": "The numerator must be less than the denominator to be a proper fraction."
            },
            {
                "name": "A2",
                "label": "&lt;span class=\"fr-math-v2 fr-draggable\" contenteditable=\"false\" data-original-math=\"\\(\\frac{{{T2}}}{{{Q2}}}\\)\" draggable=\"true\"&gt;\\(\\frac{{{T2}}}{{{Q2}}}\\)&lt;/span&gt;",
                "function": "",
                "feedback": "The numerator must be greater than the denominator to be an improper fraction."
            }
        ],
        "uniques": true
    },
    "algorithm": {
        "name": "calculateOperation",
        "template": "Cloze with drag &amp; drop",
        "params": {
            "keyboard": "INTERMEDIATE"
        }
    }
}</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</si>
  <si>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</si>
  <si>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</si>
  <si>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</si>
  <si>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</si>
  <si>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</si>
  <si>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
    "id": "M6-NyO-26a-E-1-EN",
    "stimulus": "&lt;p&gt;Select the improper fractions.&lt;/p&gt;",
    "hint": "&lt;p&gt;An improper fraction is one whose numerator is greater than its denominator.&lt;/p&gt;",
    "feedback": "&lt;p&gt;An improper fraction is one whose numerator is greater than its denominator.&lt;/p&gt;",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"The numerator is less than the denominator, so it is a proper fraction."
            },
            {
                "name": "A3",
                "label": "&lt;span class=\"fr-math-v2 fr-draggable\" contenteditable=\"false\" data-original-math=\"\\(\\frac{{{T3}}}{{{Q3}}}\\)\" draggable=\"true\"&gt;\\(\\frac{{{T3}}}{{{Q3}}}\\)&lt;/span&gt;",
                "incorrect": true,
                "feedback": "The numerator is less than the denominator, so it is a proper fraction."
            },
            {
                "name": "A4",
                "label": "&lt;span class=\"fr-math-v2 fr-draggable\" contenteditable=\"false\" data-original-math=\"\\(\\frac{{{T4}}}{{{Q4}}}\\)\" draggable=\"true\"&gt;\\(\\frac{{{T4}}}{{{Q4}}}\\)&lt;/span&gt;",
                "incorrect": true,
                "feedback": "The numerator is less than the denominator, so it is a proper fraction."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</si>
  <si>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</si>
  <si>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</si>
  <si>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</si>
  <si>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</si>
  <si>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</si>
  <si>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</si>
  <si>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</si>
  <si>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"M6-NyO-26a-A-1-EN",
    "stimulus": "&lt;p&gt;{{Q4}} has eaten &lt;span class=\"fr-math-v2 fr-draggable\" contenteditable=\"false\" data-original-math=\"\\(\\frac{{{T1}}}{{{Q3}}}\\)\" draggable=\"true\"&gt;\\(\\frac{{{T1}}}{{{Q3}}}\\)&lt;/span&gt; of pizza, while {{Q5}} has eaten &lt;span class=\"fr-math-v2 fr-draggable\" contenteditable=\"false\" data-original-math=\"\\(\\frac{{{T2}}}{{{Q3}}}\\)\" draggable=\"true\"&gt;\\(\\frac{{{T2}}}{{{Q3}}}\\)&lt;/span&gt;. Who has eaten an improper fraction of pizza?&lt;/p&gt;",
    "template": "&lt;p&gt;It was {{response}} who has eaten an improper fraction of pizza.&lt;/p&gt;",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"Lydia",
                    "Andrew",
                    "Piper"
                ]
            },
            {
                "name": "Q5",
                "label": null,
                "list": [
                    "Albert",
                    "Amy",
                    "George"
                ]
            }
        ],
        "calculated": [
            {
                "name": "T1",
                "label": "{{function}}",
                "function": " {{Q3}}+{{Q1}}",
                "temp": true
            },
            {
                "name": "T2",
                "label": "{{function}}",
                "function": " {{Q3}}-{{Q1}}",
                "temp": true
            },
            {
                "name": "A1",
                "label": "{{function}}",
                "function": "{{Q4}}",
                "group": 1
            },
            {
                "name": "A2",
                "label": "{{function}}",
                "function": "{{Q5}}",
                "incorrect": true,
                "group": 1
            }
        ],
        "uniques": true
    },
    "algorithm": {
        "name": "groupResponses",
        "template": "Cloze with drop-down"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</si>
  <si>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</si>
  <si>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</si>
  <si>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</si>
  <si>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</si>
  <si>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"M6-NyO-26a-A-2-EN",
    "stimulus": "&lt;p&gt;{{Q4}} has read &lt;span class=\"fr-math-v2 fr-draggable\" contenteditable=\"false\" data-original-math=\"\\(\\frac{{{T1}}}{{{Q3}}}\\)\" draggable=\"true\"&gt;\\(\\frac{{{T1}}}{{{Q3}}}\\)&lt;/span&gt; comics, while {{Q5}} has read &lt;span class=\"fr-math-v2 fr-draggable\" contenteditable=\"false\" data-original-math=\"\\(\\frac{{{T2}}}{{{Q3}}}\\)\" draggable=\"true\"&gt;\\(\\frac{{{T2}}}{{{Q3}}}\\)&lt;/span&gt;. Who has read an improper fraction of comics?&lt;/p&gt;",
    "template": "&lt;p&gt;It was {{response}} who has read an improper fraction of comics.&lt;/p&gt;",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"Cam",
                    "Jake",
                    "Ivy",
                    "Ada"
                ]
            },
            {
                "name": "Q5",
                "label": null,
                "list": [
                    "Frank",
                    "Erica",
                    "Paul",
                    "Anne",
                    "Bobby"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</si>
  <si>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</si>
  <si>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</si>
  <si>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</si>
  <si>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</si>
  <si>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"M6-NyO-26a-A-3-EN",
    "stimulus": "&lt;p&gt;{{Q4}} has gone to a bakery and has bought &lt;span class=\"fr-math-v2 fr-draggable\" contenteditable=\"false\" data-original-math=\"\\(\\frac{{{T1}}}{{{Q3}}}\\)\" draggable=\"true\"&gt;\\(\\frac{{{T1}}}{{{Q3}}}\\)&lt;/span&gt; of apple pie, while {{Q5}} has got &lt;span class=\"fr-math-v2 fr-draggable\" contenteditable=\"false\" data-original-math=\"\\(\\frac{{{T2}}}{{{Q3}}}\\)\" draggable=\"true\"&gt;\\(\\frac{{{T2}}}{{{Q3}}}\\)&lt;/span&gt; of lemon pie. Who has bought an improper fraction of pie?&lt;/p&gt;",
    "template": "&lt;p&gt;It was {{response}} who has bought an improper fraction of pie.&lt;/p&gt;",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"Jake",
                    "Laura",
                    "Mike"
                ]
            },
            {
                "name": "Q5",
                "label": null,
                "list": [
                    "Austin",
                    "Alex",
                    "Pam"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</si>
  <si>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</si>
  <si>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</si>
  <si>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</si>
  <si>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</si>
  <si>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</si>
  <si>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</si>
  <si>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</si>
  <si>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</si>
  <si>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</si>
  <si>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</si>
  <si>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</si>
  <si>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</si>
  <si>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</si>
  <si>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</si>
  <si>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</si>
  <si>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</si>
  <si>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</si>
  <si>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</si>
  <si>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</si>
  <si>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"M6-NyO-27a-I-1-EN",
    "stimulus": "&lt;p&gt;Which of these pairs of fractions is the reduction to common denominator of the following pair? Use the least common multiple.&lt;/p&gt;&lt;p style=\"text-align: center;\"&gt;&lt;span class=\"fr-math-v2 fr-draggable\" contenteditable=\"false\" data-original-math=\"\\(\\frac{{{Q1}}}{{{T1}}}\\)\" draggable=\"true\"&gt;\\(\\frac{{{Q1}}}{{{T1}}}\\)&lt;/span&gt; and &lt;span class=\"fr-math-v2 fr-draggable\" contenteditable=\"false\" data-original-math=\"\\(\\frac{{{Q2}}}{{{T2}}}\\)\" draggable=\"true\"&gt;\\(\\frac{{{Q2}}}{{{T2}}}\\)&lt;/span&gt;&lt;/p&gt;",
    "hint": "The least common multiple of {{T1}} and {{T2}} is {{T3}}.",
    "feedback": "&lt;p&gt;The least common multiple of {{T1}} and {{T2}} is {{T3}}.&lt;/p&gt;&lt;p&gt;Therefore, the equivalent fractions are:&lt;/p&gt;&lt;p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and &lt;span class=\"fr-math-v2 fr-draggable\" contenteditable=\"false\" data-original-math=\"\\(\\frac{{{T5}}}{{{T3}}}\\)\" draggable=\"true\"&gt;\\(\\frac{{{T5}}}{{{T3}}}\\)&lt;/span&gt;",
                "function": ""
            },
            {
                "name": "A2",
                "label": "&lt;span class=\"fr-math-v2 fr-draggable\" contenteditable=\"false\" data-original-math=\"\\(\\frac{{{Q1}}}{{{T3}}}\\)\" draggable=\"true\"&gt;\\(\\frac{{{Q1}}}{{{T3}}}\\)&lt;/span&gt; and &lt;span class=\"fr-math-v2 fr-draggable\" contenteditable=\"false\" data-original-math=\"\\(\\frac{{{Q2}}}{{{T3}}}\\)\" draggable=\"true\"&gt;\\(\\frac{{{Q2}}}{{{T3}}}\\)&lt;/span&gt;",
                "function": "",
                "incorrect": true
            },
            {
                "name": "A3",
                "label": "&lt;span class=\"fr-math-v2 fr-draggable\" contenteditable=\"false\" data-original-math=\"\\(\\frac{{{T6}}}{{{T3}}}\\)\" draggable=\"true\"&gt;\\(\\frac{{{T6}}}{{{T3}}}\\)&lt;/span&gt; and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</si>
  <si>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</si>
  <si>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</si>
  <si>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</si>
  <si>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</si>
  <si>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</si>
  <si>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</si>
  <si>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</si>
  <si>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"M6-NyO-27a-E-1-EN",
    "seed": {
        "parameters": [
            {
                "name": "Q1",
                "label": null,
                "min": 1,
                "max": 8,
                "step": 1
            },
            {
                "name": "Q2",
                "label": null,
                "min": 9,
                "max": 15,
                "step": 1
            },
            {
                "name": "Q3",
                "label": null,
                "min": 1,
                "max": 8,
                "step": 1
            },
            {
                "name": "Q4",
                "label": null,
                "min": 9,
                "max": 15,
                "step": 1
            }
        ],
        "uniques": true
    },
    "scaffolding": [
        {
            "id": "step-0",
            "stimulus": "&lt;p&gt;Find two equivalent fractions with the same denominator. Use the least common multiple method.&lt;/p&gt;",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"&lt;p&gt;What needs to be calculated?&lt;/p&gt;",
            "seed": {
                "calculated": [
                    {
                        "name": "2-A1",
                        "label": "The equivalent fractions."
                    },
                    {
                        "name": "2-A2",
                        "label": "The greatest of both fractions.",
                        "incorrect": true
                    },
                    {
                        "name": "2-A3",
                        "label": "The least of both fractions.",
                        "incorrect": true
                    }
                ]
            },
            "algorithm": {
                "name": "trueFalse",
                "template": "Multiple choice – standard"
            }
        },
        {
            "id": "step-2",
            "stimulus": "&lt;p&gt;To calculate equivalent fractions using the least common multiple method, start by finding the least common multiple of the denominators.&lt;/p&gt;",
            "template": "&lt;p&gt;The LCM of {{Q2}} and {{Q4}} is {{response}}.&lt;/p&gt;",
            "seed": {
                "calculated": [
                    {
                        "name": "A3",
                        "label": "{{function}}",
                        "function": " math.lcm({{Q2}}, {{Q4}})"
                    }
                ]
            },
            "algorithm": {
                "name": "calculateOperation",
                "params": {
                    "method": "equivLiteral",
                    "keyboard": "NUMERICAL"
                }
            }
        },
        {
            "id": "step-3",
            "stimulus": "&lt;p&gt;Therefore, which are the two equivalent fractions if their denominator is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</si>
  <si>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</si>
  <si>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</si>
  <si>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</si>
  <si>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</si>
  <si>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</si>
  <si>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</si>
  <si>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</si>
  <si>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</si>
  <si>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"M6-NyO-27a-E-2-EN",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"&lt;p&gt;Drag and put the following fractions in order from highest to lowest by using the least common multiple method. Place them from top to bottom.&lt;/p&gt;",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"&lt;p&gt;What does the statement ask for?&lt;/p&gt;",
            "seed": {
                "calculated": [
                    {
                        "name": "1-A1",
                        "label": "&lt;p&gt;To order the three fractions from lowest to highest.&lt;/p&gt;",
                        "incorrect": true
                    },
                    {
                        "name": "1-A2",
                        "label": "&lt;p&gt;To order the three fractions from highest to lowest.&lt;/p&gt;"
                    },
                    {
                        "name": "1-A3",
                        "label": "&lt;p&gt;To calculate equivalent fractions.&lt;/p&gt;",
                        "incorrect": true
                    }
                ]
            },
            "algorithm": {
                "name": "trueFalse",
                "template": "Multiple choice – standard",
                "params": {
                    "countCorrect": 1,
                    "countIncorrect": 2
                }
            }
        },
        {
            "id": "step-3",
            "stimulus": "&lt;p&gt;To compare fractions with unlike denominators, use the least common multiple method. What is the LCM of the denominators?&lt;/p&gt;",
            "template": "&lt;p&gt;The LCM of {{Q2}}, {{Q4}}, and {{Q6}} is {{response}}.&lt;/p&gt;",
            "seed": {
                "calculated": [
                    {
                        "name": "A2",
                        "label": "{{function}}",
                        "function": " math.lcm({{Q2}}, {{Q4}}, {{Q6}})"
                    }
                ]
            },
            "algorithm": {
                "name": "calculateOperation",
                "params": {
                    "method": "equivLiteral",
                    "keyboard": "NUMERICAL"
                }
            }
        },
        {
            "id": "step-4",
            "stimulus": "&lt;p&gt;Therefore, which are the three equivalent fractions if their denominator is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"&lt;p&gt;So, how are the fractions ordered from highest to lowest? Place them from top to bottom.&lt;/p&gt;",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</si>
  <si>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</si>
  <si>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</si>
  <si>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</si>
  <si>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</si>
  <si>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</si>
  <si>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</si>
  <si>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"M6-NyO-27a-A-1-EN",
    "seed": {
        "parameters": [
            {
                "name": "Q1",
                "label": null,
                "list": [
                    2,
                    4,
                    6
                ]
            },
            {
                "name": "Q2",
                "label": null,
                "list": [
                    9,
                    10,
                    11
                ]
            },
            {
                "name": "Q3",
                "label": null,
                "list": [
                    1,
                    3,
                    5
                ]
            },
            {
                "name": "Q4",
                "label": null,
                "list": [
                    6,
                    8,
                    10
                ]
            }
        ],
        "uniques": true
    },
    "scaffolding": [
        {
            "id": "step-0",
            "stimulus": "&lt;p&gt;Martha has completed &lt;span class=\"fr-math-v2 fr-draggable\" contenteditable=\"false\" data-original-math=\"\\(\\frac{{{Q1}}}{{{Q2}}}\\)\" draggable=\"true\"&gt;\\(\\frac{{{Q1}}}{{{Q2}}}\\)&lt;/span&gt; of a school assignment, while John has finished &lt;span class=\"fr-math-v2 fr-draggable\" contenteditable=\"false\" data-original-math=\"\\(\\frac{{{Q3}}}{{{Q4}}}\\)\" draggable=\"true\"&gt;\\(\\frac{{{Q3}}}{{{Q4}}}\\)&lt;/span&gt;. How much of the task has the person who has made the most progress completed? Type the result obtained when comparing the fractions using the least common multiple method.&lt;/p&gt;",
            "template": "&lt;p&gt;The person who has made the most progress has completed {{response}} of the task.&lt;/p&gt;",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"&lt;p&gt;What needs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 {{Q4}})"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"&lt;p&gt;So, which is the highest fraction?&lt;/p&gt;",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</si>
  <si>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</si>
  <si>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</si>
  <si>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</si>
  <si>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</si>
  <si>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"M6-NyO-27a-A-2-EN",
    "seed": {
        "parameters": [
            {
                "name": "Q1",
                "label": null,
                "list": [
                    1,
                    2,
                    3,
                    5
                ]
            },
            {
                "name": "Q2",
                "label": null,
                "list": [
                    10,
                    11,
                    13
                ]
            },
            {
                "name": "Q3",
                "label": null,
                "list": [
                    1,
                    2,
                    3,
                    5
                ]
            },
            {
                "name": "Q4",
                "label": null,
                "list": [
                    10,
                    11,
                    13
                ]
            }
        ],
        "uniques": true
    },
    "scaffolding": [
        {
            "id": "step-0",
            "stimulus": "&lt;p&gt;Marissa wants to change the bathroom of her house for a modern one, but it's not going to be cheap. Changing the plumbing costs &lt;span class=\"fr-math-v2 fr-draggable\" contenteditable=\"false\" data-original-math=\"\\(\\frac{{{Q1}}}{{{Q2}}}\\)\" draggable=\"true\"&gt;\\(\\frac{{{Q1}}}{{{Q2}}}\\)&lt;/span&gt; of her budget and installing the furniture, &lt;span class=\"fr-math-v2 fr-draggable\" contenteditable=\"false\" data-original-math=\"\\(\\frac{{{Q3}}}{{{Q4}}}\\)\" draggable=\"true\"&gt;\\(\\frac{{{Q3}}}{{{Q4}}}\\)&lt;/span&gt;. Which fraction of the budget is the most expensive? Type the result obtained when comparing the fractions using the least common multiple method.&lt;/p&gt;",
            "template": "&lt;p&gt;The most expensive modification costs {{response}} of the budget.&lt;/p&gt;",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</si>
  <si>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</si>
  <si>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</si>
  <si>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</si>
  <si>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</si>
  <si>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</si>
  <si>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</si>
  <si>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"M6-NyO-27a-A-3-EN",
    "seed": {
        "parameters": [
            {
                "name": "Q1",
                "label": null,
                "list": [
                    1,
                    2,
                    3,
                    4,
                    5,
                    6
                ]
            },
            {
                "name": "Q2",
                "label": null,
                "list": [
                    7,
                    8,
                    9,
                    10,
                    11,
                    12,
                    13
                ]
            },
            {
                "name": "Q3",
                "label": null,
                "list": [
                    1,
                    2,
                    3,
                    4,
                    5,
                    6
                ]
            },
            {
                "name": "Q4",
                "label": null,
                "list": [
                    7,
                    8,
                    9,
                    10,
                    11,
                    12,
                    13
                ]
            }
        ],
        "uniques": true
    },
    "scaffolding": [
        {
            "id": "step-0",
            "stimulus": "&lt;p&gt;Two ships left Venice at the same time. A few hours later, the first one had sailed &lt;span class=\"fr-math-v2 fr-draggable\" contenteditable=\"false\" data-original-math=\"\\(\\frac{{{Q1}}}{{{Q2}}}\\)\" draggable=\"true\"&gt;\\(\\frac{{{Q1}}}{{{Q2}}}\\)&lt;/span&gt; of the route and the second one, &lt;span class=\"fr-math-v2 fr-draggable\" contenteditable=\"false\" data-original-math=\"\\(\\frac{{{Q3}}}{{{Q4}}}\\)\" draggable=\"true\"&gt;\\(\\frac{{{Q3}}}{{{Q4}}}\\)&lt;/span&gt;. What is the fraction that represents the highest distance? Type the result obtained when comparing the fractions using the least common multiple method.&lt;/p&gt;",
            "template": "&lt;p&gt;The fastest ship has completed {{response}} of the route.&lt;/p&gt;",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what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</si>
  <si>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</si>
  <si>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</si>
  <si>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</si>
  <si>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</si>
  <si>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</si>
  <si>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</si>
  <si>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</si>
  <si>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</si>
  <si>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</si>
  <si>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
    "id": "M6-NyO-27b-I-1-EN",
    "stimulus": "&lt;p&gt;Click on the equivalent fractions by matching the denominators with the cross-product method.&lt;/p&gt;&lt;p style=\"text-align: center;\"&gt;&lt;span class=\"fr-math-v2 fr-draggable\" contenteditable=\"false\" data-original-math=\"\\(\\frac{{{Q1}}}{{{Q2}}}\\)\" draggable=\"true\"&gt;\\(\\frac{{{Q1}}}{{{Q2}}}\\)&lt;/span&gt; and &lt;span class=\"fr-math-v2 fr-draggable\" contenteditable=\"false\" data-original-math=\"\\(\\frac{{{Q3}}}{{{Q4}}}\\)\" draggable=\"true\"&gt;\\(\\frac{{{Q3}}}{{{Q4}}}\\)&lt;/span&gt;&lt;/p&gt;",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"T34",
                "label": "{{function}}",
                "function": "{{Q1}}+{{Q4}}",
                "temp": true
            },
            {
                "name": "T23",
                "label": "{{function}}",
                "function": "{{Q2}}*{{Q3}}",
                "temp": true
            },
            {
                "name": "T33",
                "label": "{{function}}",
                "function": "{{Q2}}+{{Q3}}",
                "temp": true
            },
            {
                "name": "T54",
                "label": "{{function}}",
                "function": "2*{{Q1}}*{{Q4}}",
                "temp": true
            },
            {
                "name": "T43",
                "label": "{{function}}",
                "function": "3*{{Q2}}*{{Q3}}",
                "temp": true
            },
            {
                "name": "A1",
                "label": "&lt;span class=\"fr-math-v2 fr-draggable\" contenteditable=\"false\" data-original-math=\"\\(\\frac{{{T14}}}{{{T24}}}\\)\" draggable=\"true\"&gt;\\(\\frac{{{T14}}}{{{T24}}}\\)&lt;/span&gt; and &lt;span class=\"fr-math-v2 fr-draggable\" contenteditable=\"false\" data-original-math=\"\\(\\frac{{{T23}}}{{{T24}}}\\)\" draggable=\"true\"&gt;\\(\\frac{{{T23}}}{{{T24}}}\\)&lt;/span&gt;"
            },
            {
                "name": "A2",
                "label": "&lt;span class=\"fr-math-v2 fr-draggable\" contenteditable=\"false\" data-original-math=\"\\(\\frac{{{T34}}}{{{T24}}}\\)\" draggable=\"true\"&gt;\\(\\frac{{{T34}}}{{{T24}}}\\)&lt;/span&gt; and &lt;span class=\"fr-math-v2 fr-draggable\" contenteditable=\"false\" data-original-math=\"\\(\\frac{{{T33}}}{{{T24}}}\\)\" draggable=\"true\"&gt;\\(\\frac{{{T33}}}{{{T24}}}\\)&lt;/span&gt;",
                "incorrect": true
            },
            {
                "name": "A3",
                "label": "&lt;span class=\"fr-math-v2 fr-draggable\" contenteditable=\"false\" data-original-math=\"\\(\\frac{{{T54}}}{{{T24}}}\\)\" draggable=\"true\"&gt;\\(\\frac{{{T54}}}{{{T24}}}\\)&lt;/span&gt; and &lt;span class=\"fr-math-v2 fr-draggable\" contenteditable=\"false\" data-original-math=\"\\(\\frac{{{T43}}}{{{T24}}}\\)\" draggable=\"true\"&gt;\\(\\frac{{{T43}}}{{{T24}}}\\)&lt;/span&gt; ",
                "incorrect": true
            }
        ],
        "uniques": true
    },
    "algorithm": {
        "name": "trueFalse",
        "template": "Multiple choice – standard",
        "params": {
            "countCorrect": 1,
            "countIncorrect": 2,
            "showCheckIcon": false,"columns":3
        }
    }
}</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</si>
  <si>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</si>
  <si>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</si>
  <si>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</si>
  <si>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</si>
  <si>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
    "id": "M6-NyO-27b-E-1-EN",
    "stimulus": "&lt;p&gt;Use the cross-product method to type the following pair of fractions with the same denominator.&lt;/p&gt;",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"A1",
                "label": "{{function}}",
                "function": "\\frac{{{T14}}}{{{T24}}}"
            },
            {
                "name": "A2",
                "label": "{{function}}",
                "function": "\\frac{{{T23}}}{{{T24}}}"
            }
        ],
        "uniques": true
    },
    "algorithm": {
        "name": "calculateOperation",
        "params": {
            "method": "equivSymbolic",
            "keyboard": "INTERMEDIATE"
        }
    }
}</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</si>
  <si>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</si>
  <si>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</si>
  <si>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</si>
  <si>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</si>
  <si>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"M6-NyO-27b-A-1-EN",
    "stimulus": "&lt;p&gt;In a soccer video game, one player made &lt;span class=\"fr-math-v2 fr-draggable\" contenteditable=\"false\" data-original-math=\"\\(\\frac{{{Q1}}}{{{Q2}}}\\)\" draggable=\"true\"&gt;\\(\\frac{{{Q1}}}{{{Q2}}}\\)&lt;/span&gt; of the team's passes while another player made &lt;span class=\"fr-math-v2 fr-draggable\" contenteditable=\"false\" data-original-math=\"\\(\\frac{{{Q3}}}{{{Q4}}}\\)\" draggable=\"true\"&gt;\\(\\frac{{{Q3}}}{{{Q4}}}\\)&lt;/span&gt; of the passes. Use the cross-product method with these fractions and put them in order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the first player's passes: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the second player's passes: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</si>
  <si>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</si>
  <si>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</si>
  <si>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</si>
  <si>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"M6-NyO-27b-A-2-EN",
    "stimulus": "&lt;p&gt;Among the reptiles in a terrarium in Tasmania, &lt;span class=\"fr-math-v2 fr-draggable\" contenteditable=\"false\" data-original-math=\"\\(\\frac{{{Q1}}}{{{Q2}}}\\)\" draggable=\"true\"&gt;\\(\\frac{{{Q1}}}{{{Q2}}}\\)&lt;/span&gt; are iguanas and &lt;span class=\"fr-math-v2 fr-draggable\" contenteditable=\"false\" data-original-math=\"\\(\\frac{{{Q3}}}{{{Q4}}}\\)\" draggable=\"true\"&gt;\\(\\frac{{{Q3}}}{{{Q4}}}\\)&lt;/span&gt; are cobras. Put the resulting fractions in order after using the cross-product method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</si>
  <si>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</si>
  <si>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</si>
  <si>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</si>
  <si>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"M6-NyO-27b-A-3-EN",
    "stimulus": "&lt;p&gt;In a Swiss airport, &lt;span class=\"fr-math-v2 fr-draggable\" contenteditable=\"false\" data-original-math=\"\\(\\frac{{{Q1}}}{{{Q2}}}\\)\" draggable=\"true\"&gt;\\(\\frac{{{Q1}}}{{{Q2}}}\\)&lt;/span&gt; of the flights head to Europe, whereas &lt;span class=\"fr-math-v2 fr-draggable\" contenteditable=\"false\" data-original-math=\"\\(\\frac{{{Q3}}}{{{Q4}}}\\)\" draggable=\"true\"&gt;\\(\\frac{{{Q3}}}{{{Q4}}}\\)&lt;/span&gt; of the flights are destined for Asia. Put the fractions in order from highest to lowest after using the cross-product method.&lt;/p&gt;",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flights to Europe: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flights to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</si>
  <si>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</si>
  <si>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</si>
  <si>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</si>
  <si>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</si>
  <si>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</si>
  <si>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</si>
  <si>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</si>
  <si>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
    "id": "M6-NyO-27c-I-1-EN",
    "stimulus": "&lt;p&gt;Choose the set of fractions that is correctly ordered from lowest to highest.&lt;/p&gt;",
    "hint": "&lt;p&gt;When denominators are the same, numerators are compared. The fraction with the highest numerator is the highest one.&lt;/p&gt;",
    "feedback": "&lt;p&gt;When denominators are the same, numerators are compared. The fraction with the highest numerator is the highest one.&lt;/p&gt;&lt;p&gt;For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
            {
                "name": "A6",
                "label": "&lt;span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</si>
  <si>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</si>
  <si>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</si>
  <si>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</si>
  <si>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</si>
  <si>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
    "id": "M6-NyO-27c-I-2-EN",
    "stimulus": "&lt;p&gt;Choose the set of fractions that is correctly ordered from highest to lowest.&lt;/p&gt;",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denominator.&lt;/p&gt;&lt;p&gt;For example,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
                "name": "A2",
                "label": "&lt;span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"incorrect": true
            },
            {
                "name": "A3",
                "label": "&lt;span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"incorrect": true
            },
            {
                "name": "A4",
                "label": "&lt;span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"incorrect": true
            },
            {
                "name": "A5",
                "label": "&lt;span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
                "name": "A6",
                "label": "&lt;span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
                "incorrect": true
            }
        ],
        "uniques": true
    },
    "algorithm": {
        "name": "trueFalse",
        "template": "Multiple choice – standard",
        "params": {
            "countCorrect": 1,
            "countIncorrect": 2,
            "showCheckIcon":false,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</si>
  <si>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</si>
  <si>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</si>
  <si>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</si>
  <si>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</si>
  <si>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</si>
  <si>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</si>
  <si>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
    "id": "M6-NyO-27c-E-1-EN",
    "stimulus": "&lt;p&gt;Drag and put these fractions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{{T1}} &lt; {{T2}} &lt; {{T3}}, so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data-original-math=\"\\(\\frac{{{T1}}}{{{Q2}}}\\)\" draggable=\"true\"&gt;\\(\\frac{{{T1}}}{{{Q2}}}\\)&lt;/span&gt;",
                "function": "{{T1}}/{{Q2}}"
            },
            {
                "name": "A2",
                "label": "&lt;span class=\"fr-math-v2 fr-draggable\" contenteditable=\"false\" data-original-math=\"\\(\\frac{{{T2}}}{{{Q2}}}\\)\" draggable=\"true\"&gt;\\(\\frac{{{T2}}}{{{Q2}}}\\)&lt;/span&gt;",
                "function": "{{T2}}/{{Q2}}"
            },
            {
                "name": "A3",
                "label": "&lt;span class=\"fr-math-v2 fr-draggable\" contenteditable=\"false\" data-original-math=\"\\(\\frac{{{T3}}}{{{Q2}}}\\)\" draggable=\"true\"&gt;\\(\\frac{{{T3}}}{{{Q2}}}\\)&lt;/span&gt;",
                "function": "{{T3}}/{{Q2}}"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</si>
  <si>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</si>
  <si>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</si>
  <si>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</si>
  <si>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</si>
  <si>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
    "id": "M6-NyO-27c-E-2-EN",
    "stimulus": "&lt;p&gt;Drag and put these fractions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data-original-math=\"\\(\\frac{{{T3}}}{{{Q2}}}\\)\" draggable=\"true\"&gt;\\(\\frac{{{T3}}}{{{Q2}}}\\)&lt;/span&gt;",
                "function": "{{T3}}/{{Q2}}"
            },
            {
                "name": "A2",
                "label": "&lt;span class=\"fr-math-v2 fr-draggable\" contenteditable=\"false\" data-original-math=\"\\(\\frac{{{T2}}}{{{Q2}}}\\)\" draggable=\"true\"&gt;\\(\\frac{{{T2}}}{{{Q2}}}\\)&lt;/span&gt;",
                "function": "{{T2}}/{{Q2}}"
            },
            {
                "name": "A3",
                "label": "&lt;span class=\"fr-math-v2 fr-draggable\" contenteditable=\"false\" data-original-math=\"\\(\\frac{{{T1}}}{{{Q2}}}\\)\" draggable=\"true\"&gt;\\(\\frac{{{T1}}}{{{Q2}}}\\)&lt;/span&gt;",
                "function": "{{T1}}/{{Q2}}"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</si>
  <si>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</si>
  <si>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</si>
  <si>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</si>
  <si>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</si>
  <si>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"M6-NyO-27c-E-3-EN",
    "stimulus": "&lt;p&gt;Drag and put these fractions in order from lowest to highest.&lt;/p&gt;",
    "template": "&lt;p style=\"text-align:center;\"&gt;{{response}} &lt; {{response}} &lt; {{response}}&lt;/p&gt;",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denominator.&lt;/p&gt;&lt;p&gt;Since {{T6}} &gt; {{T4}} &gt; {{T2}}, then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</si>
  <si>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</si>
  <si>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</si>
  <si>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</si>
  <si>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"M6-NyO-27c-E-4-EN",
    "stimulus": "&lt;p&gt;Drag and put these fractions in order from highest to lowest.&lt;/p&gt;",
    "template": "&lt;p style=\"text-align:center;\"&gt;{{response}} &gt; {{response}} &gt; {{response}}&lt;/p&gt;",
    "hint": "&lt;p&gt;When numerators are the same, the highest fraction is the one with the lowest denominator and the lowest fraction is the one with the highest denominator.&lt;/p&gt;",
    "feedback": "&lt;p&gt;When numerators are the same, denominators are compared. The lowest fraction is the one with the highest denominator, and the highest fraction is the one with the lowest denominator.&lt;/p&gt;&lt;p&gt;Since {{T2}} &lt; {{T4}} &lt; {{T6}}, then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</si>
  <si>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</si>
  <si>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</si>
  <si>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</si>
  <si>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</si>
  <si>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</si>
  <si>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
    "id": "M6-NyO-27c-A-1-EN",
    "stimulus": "&lt;p&gt;In Andrea's playlist, &lt;span class=\"fr-math-v2 fr-draggable\" contenteditable=\"false\" data-original-math=\"\\(\\frac{{{Q1}}}{{{T0}}}\\)\" draggable=\"true\"&gt;\\(\\frac{{{Q1}}}{{{T0}}}\\)&lt;/span&gt; are songs in Spanish, &lt;span class=\"fr-math-v2 fr-draggable\" contenteditable=\"false\" data-original-math=\"\\(\\frac{{{Q2}}}{{{T0}}}\\)\" draggable=\"true\"&gt;\\(\\frac{{{Q2}}}{{{T0}}}\\)&lt;/span&gt;, in English, and &lt;span class=\"fr-math-v2 fr-draggable\" contenteditable=\"false\" data-original-math=\"\\(\\frac{{{Q3}}}{{{T0}}}\\)\" draggable=\"true\"&gt;\\(\\frac{{{Q3}}}{{{T0}}}\\)&lt;/span&gt;, in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</si>
  <si>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</si>
  <si>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</si>
  <si>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</si>
  <si>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
    "id": "M6-NyO-27c-A-2-EN",
    "stimulus": "&lt;p&gt;On a streaming platform, &lt;span class=\"fr-math-v2 fr-draggable\" contenteditable=\"false\" data-original-math=\"\\(\\frac{{{Q1}}}{{{T0}}}\\)\" draggable=\"true\"&gt;\\(\\frac{{{Q1}}}{{{T0}}}\\)&lt;/span&gt; of the movies are action, &lt;span class=\"fr-math-v2 fr-draggable\" contenteditable=\"false\" data-original-math=\"\\(\\frac{{{Q2}}}{{{T0}}}\\)\" draggable=\"true\"&gt;\\(\\frac{{{Q2}}}{{{T0}}}\\)&lt;/span&gt; are comedy, and &lt;span class=\"fr-math-v2 fr-draggable\" contenteditable=\"false\" data-original-math=\"\\(\\frac{{{Q3}}}{{{T0}}}\\)\" draggable=\"true\"&gt;\\(\\frac{{{Q3}}}{{{T0}}}\\)&lt;/span&gt; are animation. Drag these fractions to put them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{{T1}} &lt; {{T2}} &lt; {{T3}}, then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data-original-math=\"\\(\\frac{{{T1}}}{{{T0}}}\\)\" draggable=\"true\"&gt;\\(\\frac{{{T1}}}{{{T0}}}\\)&lt;/span&gt;",
                "function": "{{T1}}/{{T0}}"
            },
            {
                "name": "A2",
                "label": "&lt;span class=\"fr-math-v2 fr-draggable\" contenteditable=\"false\" data-original-math=\"\\(\\frac{{{T2}}}{{{T0}}}\\)\" draggable=\"true\"&gt;\\(\\frac{{{T2}}}{{{T0}}}\\)&lt;/span&gt;",
                "function": "{{T2}}/{{T0}}"
            },
            {
                "name": "A3",
                "label": "&lt;span class=\"fr-math-v2 fr-draggable\" contenteditable=\"false\" data-original-math=\"\\(\\frac{{{T3}}}{{{T0}}}\\)\" draggable=\"true\"&gt;\\(\\frac{{{T3}}}{{{T0}}}\\)&lt;/span&gt;",
                "function": "{{T3}}/{{T0}}"
            }
        ],
        "uniques": true
    },
    "algorithm": {
        "name": "calculateOperation",
        "template": "Cloze with drag &amp; drop",
        "params": {
            "keyboard": "INTERMEDIATE"
        }
    }
}</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</si>
  <si>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</si>
  <si>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</si>
  <si>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</si>
  <si>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
    "id": "M6-NyO-27c-A-3-EN",
    "stimulus": "&lt;p&gt;In Sarah's class, &lt;span class=\"fr-math-v2 fr-draggable\" contenteditable=\"false\" data-original-math=\"\\(\\frac{{{Q1}}}{{{T0}}}\\)\" draggable=\"true\"&gt;\\(\\frac{{{Q1}}}{{{T0}}}\\)&lt;/span&gt; of the students are studying English, &lt;span class=\"fr-math-v2 fr-draggable\" contenteditable=\"false\" data-original-math=\"\\(\\frac{{{Q2}}}{{{T0}}}\\)\" draggable=\"true\"&gt;\\(\\frac{{{Q2}}}{{{T0}}}\\)&lt;/span&gt; are studying French, and &lt;span class=\"fr-math-v2 fr-draggable\" contenteditable=\"false\" data-original-math=\"\\(\\frac{{{Q3}}}{{{T0}}}\\)\" draggable=\"true\"&gt;\\(\\frac{{{Q3}}}{{{T0}}}\\)&lt;/span&gt; are studying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{{T3}} &gt; {{T2}} &gt; {{T1}}, then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</si>
  <si>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</si>
  <si>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</si>
  <si>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</si>
  <si>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</si>
  <si>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</si>
  <si>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</si>
  <si>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</si>
  <si>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</si>
  <si>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
    "id": "M6-NyO-28a-I-1-EN",
    "stimulus": "&lt;p&gt;Drag each mixed number to its fraction.&lt;/p&gt;",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fraction.&lt;/p&gt;&lt;p&gt;For example:&lt;/p&gt;&lt;p&gt;&lt;span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
            }
        ],
        "uniques": true
    },
    "algorithm": {
        "name": "linkOperationResult",
        "params": {
            "invert": true
        },
        "template": "Match list"
    }
}</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</si>
  <si>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</si>
  <si>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</si>
  <si>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</si>
  <si>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</si>
  <si>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
    "id": "M6-NyO-28a-I-2-EN",
    "stimulus": "&lt;p&gt;Drag each improper fraction to its equivalent mixed number.&lt;/p&gt;",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For example:&lt;/p&gt;&lt;p&gt;{{Q11}}&lt;span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
            }
        ],
        "uniques": true
    },
    "algorithm": {
        "name": "linkOperationResult",
        "params": {
            "invert": false
        },
        "template": "Match list"
    }
}</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</si>
  <si>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</si>
  <si>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</si>
  <si>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</si>
  <si>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</si>
  <si>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</si>
  <si>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</si>
  <si>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</si>
  <si>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
    "id": "M6-NyO-28a-E-1-EN",
    "stimulus": "&lt;p&gt;Express the following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</si>
  <si>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</si>
  <si>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</si>
  <si>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</si>
  <si>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</si>
  <si>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
    "id": "M6-NyO-28a-E-2-EN",
    "stimulus": "&lt;p&gt;Express the following mixed number as a fraction.&lt;/p&gt;",
    "template": "&lt;p style=\"text-align:center;\"&gt;{{Q1}}&lt;span class=\"fr-math-v2 fr-draggable\" contenteditable=\"false\" data-original-math=\"\\(\\frac{{{Q3}}}{{{Q2}}}\\)\" draggable=\"true\"&gt;\\(\\frac{{{Q3}}}{{{Q2}}}\\)&lt;/span&gt; = {{response}}&lt;/p&gt;",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In this case:&lt;/p&gt;&lt;p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"\\frac{{{T1}}}{{{Q2}}}"
            }
        ],
        "uniques": true
    },
    "algorithm": {
        "name": "calculateOperation",
        "params": {
            "method": "equivSymbolic",
            "keyboard": "INTERMEDIATE"
        }
    }
}</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</si>
  <si>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</si>
  <si>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</si>
  <si>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</si>
  <si>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</si>
  <si>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
    "id": "M6-NyO-28a-A-1-EN",
    "stimulus": "&lt;p&gt;A race car consumes &lt;span class=\"fr-math-v2 fr-draggable\" contenteditable=\"false\" data-original-math=\"\\(\\frac{{{T1}}}{{{Q2}}}\\)\" draggable=\"true\"&gt;\\(\\frac{{{T1}}}{{{Q2}}}\\)&lt;/span&gt; liters of gasoline during a period of time.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</si>
  <si>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</si>
  <si>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</si>
  <si>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</si>
  <si>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</si>
  <si>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
    "id": "M6-NyO-28a-A-2-EN",
    "stimulus": "&lt;p&gt;Felicity has used &lt;span class=\"fr-math-v2 fr-draggable\" contenteditable=\"false\" data-original-math=\"\\(\\frac{{{T1}}}{{{Q2}}}\\)\" draggable=\"true\"&gt;\\(\\frac{{{T1}}}{{{Q2}}}\\)&lt;/span&gt; liters of paint to color several paintings. Express this fraction as a mixed number.&lt;/p&gt;",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</si>
  <si>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</si>
  <si>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</si>
  <si>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</si>
  <si>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</si>
  <si>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
    "id": "M6-NyO-28a-A-3-EN",
    "stimulus": "&lt;p&gt;The battery of an old camera runs out after &lt;span class=\"fr-math-v2 fr-draggable\" contenteditable=\"false\" data-original-math=\"\\(\\frac{{{T1}}}{{{Q2}}}\\)\" draggable=\"true\"&gt;\\(\\frac{{{T1}}}{{{Q2}}}\\)&lt;/span&gt; hours.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</si>
  <si>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M6-NyO-68a</t>
  </si>
  <si>
    <t>Calcula sumas y restas de fracciones con mismo denominador</t>
  </si>
  <si>
    <t>&lt;p&gt;Arrastra el resultado de esta suma.&lt;/p&gt;</t>
  </si>
  <si>
    <t>&lt;p style=\"text-align:center;\"&gt;&lt;span class=\"fr-math-v2 fr-draggable\" contenteditable=\"false\" data-original-math=\"\\(\\frac{{{Q1}}}{{{T1}}}\\)\" draggable=\"true\"&gt;\\(\\frac{{{Q1}}}{{{T1}}}\\)&lt;/span&gt; + &lt;span class=\"fr-math-v2 fr-draggable\" contenteditable=\"false\" data-original-math=\"\\(\\frac{{{Q3}}}{{{T1}}}\\)\" draggable=\"true\"&gt;\\(\\frac{{{Q3}}}{{{T1}}}\\)&lt;/span&gt; = {{response}}&lt;/p&gt;</t>
  </si>
  <si>
    <t>Q1 = Min = 1; Max = 10; Step = 1
Q2 = Min = 1; Max = 10: Step = 1
Q3 = Min = 1; Max = 10; Step = 1
Q4 = Min = 1; Max = 10; Step = 1
Q5 = Min = 1; Max = 10; Step = 1</t>
  </si>
  <si>
    <t>T1 = {{Q1}}+{{Q2}}
T2 = {{Q1}}+{{Q3}}
T3 = {{Q1}}+{{Q4}}
T4 = {{Q1}}+{{Q5}}
T5 = {{Q2}}+{{Q5}}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data-original-math=\"\\(\\frac{{{T5}}}{{{T4}}}\\)\" draggable=\"true\"&gt;\\(\\frac{{{T5}}}{{{T4}}}\\)&lt;/span&gt;</t>
  </si>
  <si>
    <t>&lt;p&gt;Suma los numeradores y deja el mismo denominador.&lt;/p&gt;</t>
  </si>
  <si>
    <t>&lt;p&gt;Para realizar sumas de fracciones con igual denominador, se suman los numeradores y se mantiene el denominador.&lt;/p&gt;</t>
  </si>
  <si>
    <t>{
    "id": "M6-NyO-68a-I-1-EN",
    "stimulus": "&lt;p&gt;Drag the result of this addition.&lt;/p&gt;",
    "template": "&lt;p style=\"text-align:center;\"&gt;&lt;span class=\"fr-math-v2 fr-draggable\" contenteditable=\"false\" data-original-math=\"\\(\\frac{{{Q1}}} {{{T1}}}\\)\" draggable=\"true\"&gt;\\(\\frac{{{Q1}}}{{{T1}}}\\)&lt;/span&gt; + &lt;span class=\"fr-math- 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"incorrect": "true"
            },
            {
                "name": "A3",
                "label": "&lt;span class=\"fr-math-v2 fr-draggable\" contenteditable=\"false\" data-original-math=\"\\(\\frac{{{T5}}}{{{T4}}}\\)\" draggable=\" true\"&gt;\\(\\frac{{{T5}}}{{{T4}}}\\)&lt;/span&gt;",
                "function": "",
                "incorrect": "true"
            }
        ],
        "uniques": true
    },
    "algorithm": {
        "name": "calculateOperation",
        "template": "Cloze with drag &amp; drop"
    }
}</t>
  </si>
  <si>
    <t>&lt;p&gt;Arrastra el resultado de esta resta.&lt;/p&gt;</t>
  </si>
  <si>
    <t>&lt;p style=\"text-align:center;\"&gt;&lt;span class=\"fr-math-v2 fr-draggable\" contenteditable=\"false\" data-original-math=\"\\(\\frac{{{T2}}}{{{T1}}}\\)\" draggable=\"true\"&gt;\\(\\frac{{{T2}}}{{{T1}}}\\)&lt;/span&gt; − &lt;span class=\"fr-math-v2 fr-draggable\" contenteditable=\"false\" data-original-math=\"\\(\\frac{{{Q3}}}{{{T1}}}\\)\" draggable=\"true\"&gt;\\(\\frac{{{Q3}}}{{{T1}}}\\)&lt;/span&gt; = {{response}}&lt;/p&gt;</t>
  </si>
  <si>
    <t>T1 = {{Q1}}+{{Q2}}
T2 = {{Q1}}+{{Q3}}
T3 = {{Q2}}+{{Q3}}
A1 = &lt;span class=\"fr-math-v2 fr-draggable\" contenteditable=\"false\" data-original-math=\"\\(\\frac{{{Q1}}}{{{T1}}}\\)\" draggable=\"true\"&gt;\\(\\frac{{{Q1}}}{{{T1}}}\\)&lt;/span&gt;
A2 = &lt;span class=\"fr-math-v2 fr-draggable\" contenteditable=\"false\" data-original-math=\"\\(\\frac{{{Q4}}}{{{T1}}}\\)\" draggable=\"true\"&gt;\\(\\frac{{{Q4}}}{{{T1}}}\\)&lt;/span&gt;
A3 = &lt;span class=\"fr-math-v2 fr-draggable\" contenteditable=\"false\" data-original-math=\"\\(\\frac{{{Q5}}}{{{T3}}}\\)\" draggable=\"true\"&gt;\\(\\frac{{{Q5}}}{{{T3}}}\\)&lt;/span&gt;</t>
  </si>
  <si>
    <t>&lt;p&gt;Resta los numeradores y deja el mismo denominador.&lt;/p&gt;</t>
  </si>
  <si>
    <t>&lt;p&gt;Para realizar restas de fracciones con igual denominador, se restan los numeradores y se mantiene el denominador.&lt;/p&gt;</t>
  </si>
  <si>
    <t>{
    "id": "M6-NyO-68a-I-2-EN",
    "stimulus": "&lt;p&gt;Drag the result of this subtraction.&lt;/p&gt;",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 true\"&gt;\\(\\frac{{{Q1}}}{{{T1}}}\\)&lt;/span&gt;",
                "function": ""
            },
            {
                "name": "A2",
                "label": "&lt;span class=\"fr-math-v2 fr-draggable\" contenteditable=\"false\" data-original-math=\"\\(\\frac{{{Q4}}}{{{T1}}}\\)\" draggable=\" true\"&gt;\\(\\frac{{{Q4}}}{{{T1}}}\\)&lt;/span&gt;",
                "function": "",
                "incorrect": "true"
            },
            {
                "name": "A3",
                "label": "&lt;span class=\"fr-math-v2 fr-draggable\" contenteditable=\"false\" data-original-math=\"\\(\\frac{{{Q5}}}{{{T3}}}\\)\" draggable=\" true\"&gt;\\(\\frac{{{Q5}}}{{{T3}}}\\)&lt;/span&gt;",
                "function": "",
                "incorrect": "true"
            }
        ],
        "uniques": true
    },
    "algorithm": {
        "name": "calculateOperation",
        "template": "Cloze with drag &amp; drop"
    }
}</t>
  </si>
  <si>
    <t>&lt;p&gt;Escribe la fracción del resultado de esta suma. No simplifiques el resultado.&lt;/p&gt;</t>
  </si>
  <si>
    <t>Q1 = Min = 1; Max = 10; Step = 1
Q2 = Min = 1; Max = 10: Step = 1
Q3 = Min = 1; Max = 10; Step = 1</t>
  </si>
  <si>
    <t>T1 = {{Q1}}+{{Q2}}
T2 = {{Q1}}+{{Q3}}
A1 = \\frac{{{T2}}}{{{T1}}}</t>
  </si>
  <si>
    <t>{
    "id": "M6-NyO-68a-E-1-EN",
    "stimulus": "&lt;p&gt;Type the fraction resulting from this addition. Do not simplify it.&lt;/p&gt;",
    "template": "&lt;p style=\"text-align:center;\"&gt;&lt;span class=\"fr-math-v2 fr-draggable\" contenteditable=\"false\" data-original-math=\"\\(\\frac{{{Q1}}} {{{T1}}}\\)\" draggable=\"true\"&gt;\\(\\frac{{{Q1}}}{{{T1}}}\\)&lt;/span&gt; + &lt;span class=\"fr-math-v2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t>
  </si>
  <si>
    <t>&lt;p&gt;Escribe la fracción del resultado de esta resta. No simplifiques el resultado.&lt;/p&gt;</t>
  </si>
  <si>
    <t>Q1 = Min = 1; Max = 5; Step = 1
Q2 = Min = 1; Max = 5; Step = 1
Q3 = Min = 1; Max = 5; Step = 1</t>
  </si>
  <si>
    <t>T1 = {{Q1}}+{{Q2}}
T2 = {{Q1}}+{{Q3}}
A1 = \\frac{{{Q1}}}{{{T1}}}</t>
  </si>
  <si>
    <t>{
    "id": "M6-NyO-68a-E-2-EN",
    "stimulus": "&lt;p&gt;Type the fraction resulting from this subtraction. Do not simplify it.&lt;/p&gt;",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t>
  </si>
  <si>
    <t>&lt;p&gt;Carla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de pizza han comido entre los dos?&lt;/p&gt;</t>
  </si>
  <si>
    <t>Han comido {{response}} de la pizza.</t>
  </si>
  <si>
    <t>Q1 = Min = 1; Max = 5; Step = 1
Q2 = Min = 4; Max = 10: Step = 1
Q3 = Min = 1; Max = 5; Step = 1</t>
  </si>
  <si>
    <t>&lt;p&gt;Suma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t>
  </si>
  <si>
    <t>&lt;p&gt;Para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t>
  </si>
  <si>
    <t>{
    "id": "M6-NyO-68a-A-1-EN",
    "stimulus": "&lt;p&gt;Paige and Leo have gone to an italian restaurant to eat pizza. She has eaten &lt;span class=\"fr-math-v2 fr-draggable\" contenteditable=\"false\" data-original-math=\"\\(\\frac{{{Q1}}}{{{T1}}}\\) \" draggable=\"true\"&gt;\\(\\frac{{{Q1}}}{{{T1}}}\\)&lt;/span&gt; of the pizza, while he has taken &lt;span class=\"fr-math-v2 fr-draggable\" contenteditable=\"false\" data-original-math=\"\\(\\frac{{{Q3}}}{{{T1}}}\\)\" draggable=\"true\"&gt;\\(\\frac{ {{Q3}}}{{{T1}}}\\)&lt;/span&gt;. What fraction of pizza have they eaten together?&lt;/p&gt;",
    "template": "&lt;p&gt;They have eaten {{response}} of the pizza.&lt;/p&gt;",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t>
  </si>
  <si>
    <t>&lt;p&gt;&lt;span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t>
  </si>
  <si>
    <t>&lt;p&gt;Las bicicletas {{Q4}} y {{Q5}} son {{response}} del total.&lt;/p&gt;</t>
  </si>
  <si>
    <t>Q1 = Min = 1; Max = 5; Step = 1
Q2 = Min = 4; Max = 10: Step = 1
Q3 = Min = 1; Max = 5; Step = 1
Q4 = list = ["azules", "negras", "verdes", "moradas", "amarillas"]
Q5 = list = ["azules", "negras", "verdes", "moradas", "amarillas"]</t>
  </si>
  <si>
    <t>{
    "id": "M6-NyO-68a-A-2-EN",
    "stimulus": "&lt;p&gt;&lt;span class=\"fr-math-v2 fr-draggable\" contenteditable=\"false\" data-original-math=\"\\(\\frac{{{Q1}}}{{{T1}}}\\)\" draggable=\"true\"&gt;\\(\\frac{{{Q1}}}{{{T1}}}\\)&lt;/span&gt; of the bikes in a store are {{Q4}} and &lt;span class=\"fr- math-v2 fr-draggable\" contenteditable=\"false\" data-original-math=\"\\(\\frac{{{Q3}}}{{{T1}}}\\)\" draggable=\"true\"&gt;\\(\\frac {{{Q3}}}{{{T1}}}\\)&lt;/span&gt; are {{Q5}}. How many bikes in these two colors are in total? Type the fraction.&lt;/p&gt;",
    "template": "&lt;p&gt;The {{Q4}} and {{Q5}} bikes represent {{response}} of the total.&lt;/p&gt;",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"name": "Q4",
                "label": null,
                "list": [
                    "blue",
                    "black",
                    "green",
                    "purple",
                    "yellow"
                ]
            },
            {
                "name": "Q5",
                "label": null,
                "list": [
                    "blue",
                    "black",
                    "green",
                    "purple",
                    "yellow"
                ]
            }
        ],
        "calculated": [
            {
                "name": "T1",
                "label": "{{function}}",
                "function": "{{Q1}}+{{Q2}}",
                "temp": "true"
            },
            {
                "name": "T2",
                "label": "{{function}}",
                "function": "{{Q1}}+{{Q3}}",
                "temp": "true"
            },
            {
                "name": "A1",
                "label": "{{function}}",
                "function": "\\frac{{{T2}}}{{{T1}}}"
            }
        ],
        "uniques": true
    },
    "algorithm": {
        "name": "calculateOperation",
        "params": {
            "method": "equivSymbolic",
            "keyboard": "INTERMEDIATE"
        }
    }
}</t>
  </si>
  <si>
    <t>&lt;p&gt;En una frutería, &lt;span class=\"fr-math-v2 fr-draggable\" contenteditable=\"false\" data-original-math=\"\\(\\frac{{{Q3}}}{{{T1}}}\\)\" draggable=\"true\"&gt;\\(\\frac{{{Q3}}}{{{T1}}}\\)&lt;/span&gt; de las frutas son {{Q4}}. ¿Qué fracción representa al resto de frutas?&lt;/p&gt;</t>
  </si>
  <si>
    <t>&lt;p&gt;El resto de las frutas son {{response}} del total.&lt;/p&gt;</t>
  </si>
  <si>
    <t>Q1 = Min = 1; Max = 5; Step = 1
Q2 = Min = 4; Max = 10: Step = 1
Q3 = Min = 1; Max = 5; Step = 1
Q4 = list = ["manzanas", "peras", "mandarinas", "naranjas", "kiwis"]</t>
  </si>
  <si>
    <t xml:space="preserve">T1 = {{Q1}}+{{Q2}}+{{Q3}}
T2 = {{Q1}} + {{Q2}}
A1 = \\frac{{{Q1}}}{{{T1}}}
</t>
  </si>
  <si>
    <t>&lt;p&gt;Resta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t>
  </si>
  <si>
    <t>&lt;p&gt;Para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t>
  </si>
  <si>
    <t>{
    "id": "M6-NyO-68a-A-3-EN",
    "stimulus": "&lt;p&gt;In a fruit shop, &lt;span class=\"fr-math-v2 fr-draggable\" contenteditable=\"false\" data-original-math=\"\\(\\frac{{{Q3}}}{{{T1}} }\\)\" draggable=\"true\"&gt;\\(\\frac{{{Q3}}}{{{T1}}}\\)&lt;/span&gt; of the fruits are {{Q4}}. What fraction represents the rest of the fruits?&lt;/p&gt;",
    "template": "The rest of the fruits are {{response}} of the total.",
    "hint": "&lt;p&gt;Subtract the numerators and keep the same denominator:&lt;/p&gt;&lt;p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 contenteditable=\"false\" data-original-math=\"\\(\\frac{{{Q3}}}{{{T1}}}\\)\" draggable=\"true\"&gt;\\(\\frac{{{Q3}} }{{{T1}}}\\)&lt;/span&gt; = ...&lt;/p&gt;",
    "feedback": "&lt;p&gt;To subtract fractions with like denominators, subtract the numerators and keep the same denominator.&lt;/p&gt;&lt;p style=\"text-align:center;\"&gt;1 − &lt;span class=\"fr-math-v2 fr-draggable\" contenteditable=\"false\" data-original-math=\"\\(\\frac{{{Q3}}}{{{T1}}}\\)\" draggable=\"true\"&gt;\\(\\frac{{{Q3}}}{{{T1}}}\\)&lt;/span&gt; = &lt;span class=\"fr-math-v2 fr-draggable\" contenteditable=\"false\" data-original-math=\"\\(\\frac{ {{T1}}}{{{T1}}}\\)\" draggable=\"true\"&gt;\\(\\frac{{{T1}}}{{{T1}}}\\)&lt;/span&gt; − &lt;span class =\"fr-math-v2 fr-draggable\" contenteditable=\"false\" data-original-math=\"\\(\\frac{{{Q3}}}{{{T1}}}\\)\" draggable=\"true\"&gt; \\(\\frac{{{Q3}}}{{{T1}}}\\)&lt;/span&gt; = &lt;span class=\"fr-math-v2 fr-draggable\" contenteditable=\"false\" data-original-math= \"\\(\\frac{{{T2}}}{{{T1}}}\\)\" draggable=\"true\"&gt;\\(\\frac{{{T2}}}{{{T1}}}\\)&lt;/ span&gt;&lt;/p&gt;",
    "seed": {
        "parameters": [
            {
                "name": "Q1",
                "label": null,
                "min": 1,
                "max": 5,
                "step": 1
            },
            {
                "name": "Q2",
                "label": null,
                "min": 5,
                "max": 10,
                "step": 1
            },
            {
                "name": "Q3",
                "label": null,
                "min": 1,
                "max": 5,
                "step": 1
            },
            {
                "name": "Q4",
                "label": null,
                "list": [
                    "apples",
                    "pears",
                    "tangerines",
                    "oranges",
                    "kiwis"
                ]
            }
        ],
        "calculated": [
            {
                "name": "T1",
                "label": "{{function}}",
                "function": "{{Q1}}+{{Q2}}",
                "temp": "true"
            },
            {
                "name": "T2",
                "label": "{{function}}",
                "function": "{{T1}}-{{Q3}}",
                "temp": "true"
            },
            {
                "name": "A1",
                "label": "{{function}}",
                "function": "\\frac{{{T2}}}{{{T1}}}"
            }
        ],
        "uniques": true
    },
    "algorithm": {
        "name": "calculateOperation",
        "params": {
            "method": "equivLiteral",
            "keyboard": "INTERMEDIATE"
        }
    }
}</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</si>
  <si>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</si>
  <si>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</si>
  <si>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</si>
  <si>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</si>
  <si>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</si>
  <si>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</si>
  <si>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</si>
  <si>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</si>
  <si>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"M6-NyO-29a-I-1-EN",
    "stimulus": "&lt;p&gt;Check if the following fraction operations are correct or incorrect.&lt;/p&gt;",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{{T0}}. Then, operate the numerators.&lt;/p&gt;",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"&lt;p&gt;The correct result is:&lt;/p&gt;&lt;p&gt;&lt;span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"&lt;p&gt;The correct result is:&lt;/p&gt;&lt;p&gt;&lt;span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
                "Incorrect"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</si>
  <si>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</si>
  <si>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</si>
  <si>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</si>
  <si>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</si>
  <si>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</si>
  <si>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"M6-NyO-29a-E-1-EN",
    "stimulus": "&lt;p&gt;Calculate the following addition.&lt;/p&gt;",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</si>
  <si>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</si>
  <si>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"M6-NyO-29a-E-2-EN",
    "stimulus": "&lt;p&gt;Calculate the following subtraction.&lt;/p&gt;",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</si>
  <si>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</si>
  <si>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</si>
  <si>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</si>
  <si>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</si>
  <si>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</si>
  <si>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</si>
  <si>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"M6-NyO-29a-A-1-EN",
    "stimulus": "&lt;p&gt;As soon as the conference room doors were opened, the audience occupied &lt;span class=\"fr-math-v2 fr-draggable\" contenteditable=\"false\" data-original-math=\"\\(\\frac{{{Q1}}}{{{Q2}}}\\)\" draggable=\"true\"&gt;\\(\\frac{{{Q1}}}{{{Q2}}}\\)&lt;/span&gt; of the room's capacity. Gradually, &lt;span class=\"fr-math-v2 fr-draggable\" contenteditable=\"false\" data-original-math=\"\\(\\frac{{{Q3}}}{{{Q4}}}\\)\" draggable=\"true\"&gt;\\(\\frac{{{Q3}}}{{{Q4}}}\\)&lt;/span&gt; more of the total possible number of attendees arrived. How many seats were occupied? How many were left unoccupied?&lt;/p&gt;",
    "template": "&lt;p&gt;{{response}} of the seats were occupied and {{response}} were left unoccupied.&lt;/p&gt;",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numerators.&lt;/p&gt;&lt;p&gt;Fraction of seats occupied: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draggable=\"true\"&gt;\\(\\frac{{{T11}}}{{{T12}}}\\)&lt;/span&gt;&lt;/p&gt;&lt;p&gt;Fraction of seats unoccupied: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</si>
  <si>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</si>
  <si>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</si>
  <si>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</si>
  <si>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</si>
  <si>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</si>
  <si>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"M6-NyO-29a-A-2-EN",
    "stimulus": "&lt;p&gt;Joe's bathtub was &lt;span class=\"fr-math-v2 fr-draggable\" contenteditable=\"false\" data-original-math=\"\\(\\frac{{{Q1}}}{{{Q2}}}\\)\" draggable=\"true\"&gt;\\(\\frac{{{Q1}}}{{{Q2}}}\\)&lt;/span&gt; full the first time he checked it. After a few minutes, it was filled &lt;span class=\"fr-math-v2 fr-draggable\" contenteditable=\"false\" data-original-math=\"\\(\\frac{{{Q3}}}{{{Q4}}}\\)\" draggable=\"true\"&gt;\\(\\frac{{{Q3}}}{{{Q4}}}\\)&lt;/span&gt; more. How full is the bathtub? How close is it to being completely full? Simplify the fractions.&lt;/p&gt;",
    "template": "&lt;p&gt;The bathtub is {{response}} full and needs to fill {{response}} more to be completely full.&lt;/p&gt;",
    "hint": "&lt;p&gt;Fractions must have the same denominator to be added or subtracted.&lt;/p&gt;",
    "feedback": "&lt;p&gt;Fractions must have the same denominator to be added or subtracted.&lt;/p&gt;&lt;p&gt;First, reduce fractions to a common denominator using the least common multiple method. The LCM of {{Q2}} and {{Q4}} is {{T12}}. Then, operate the numerators.&lt;/p&gt;&lt;p&gt;Capacity filled: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draggable=\"true\"&gt;\\(\\frac{{{T11}}}{{{T12}}}\\)&lt;/span&gt;&lt;/p&gt;&lt;p&gt;Remaining capacity to be completely filled: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</si>
  <si>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</si>
  <si>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</si>
  <si>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</si>
  <si>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</si>
  <si>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"M6-NyO-29a-A-3-EN",
    "stimulus": "&lt;p&gt;Of all the patients discharged in a hospital, &lt;span class=\"fr-math-v2 fr-draggable\" contenteditable=\"false\" data-original-math=\"\\(\\frac{{{Q1}}}{{{Q2}}}\\)\" draggable=\"true\"&gt;\\(\\frac{{{Q1}}}{{{Q2}}}\\)&lt;/span&gt; had been admitted to traumatology, while &lt;span class=\"fr-math-v2 fr-draggable\" contenteditable=\"false\" data-original-math=\"\\(\\frac{{{Q3}}}{{{Q4}}}\\)\" draggable=\"true\"&gt;\\(\\frac{{{Q3}}}{{{Q4}}}\\)&lt;/span&gt; had been admitted to neurology. How many patients were discharged between traumatology and neurology? And how many of those discharged had been admitted to other units? Simplify the fractions.&lt;/p&gt;",
    "template": "&lt;p&gt;Traumatology and neurology patients who were discharged represent {{response}} of the total, while {{response}} of the patients belonged to other units.&lt;/p&gt;",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numerators.&lt;/p&gt;&lt;p&gt;Traumatology and neurology patients: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draggable=\"true\"&gt;\\(\\frac{{{T11}}}{{{T12}}}\\)&lt;/span&gt;&lt;/p&gt;&lt;p&gt;Patients in other units: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</si>
  <si>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</si>
  <si>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</si>
  <si>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</si>
  <si>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</si>
  <si>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</si>
  <si>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</si>
  <si>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</si>
  <si>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</si>
  <si>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</si>
  <si>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
    "id": "M6-NyO-30a-I-1-EN",
    "stimulus": "&lt;p&gt;Drag the correct solution for each of these multiplications.&lt;/p&gt;",
    "template": "&lt;p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
    "seed": {
        "parameters": [
            {
                "name": "Q1",
                "label": null,
                "min": 1,
                "max": 9,
                "step": 2
            },
            {
                "name": "Q2",
                "label": null,
                "min": 2,
                "max": 16,
                "step": 2
            },
            {
                "name": "Q3",
                "label": null,
                "min": 2,
                "max": 10,
                "step": 2
            },
            {
                "name": "Q4",
                "label": null,
                "min": 3,
                "max": 11,
                "step": 2
            },
            {
                "name": "Q5",
                "label": null,
                "min": 1,
                "max": 9,
                "step": 2
            },
            {
                "name": "Q6",
                "label": null,
                "min": 2,
                "max": 16,
                "step": 2
            },
            {
                "name": "Q7",
                "label": null,
                "min": 2,
                "max": 10,
                "step": 2
            },
            {
                "name": "Q8",
                "label": null,
                "min": 3,
                "max": 11,
                "step": 2
            },
            {
                "name": "Q9",
                "label": null,
                "min": 1,
                "max": 9,
                "step": 2
            },
            {
                "name": "Q10",
                "label": null,
                "min": 2,
                "max": 16,
                "step": 2
            },
            {
                "name": "Q11",
                "label": null,
                "min": 2,
                "max": 10,
                "step": 2
            },
            {
                "name": "Q12",
                "label": null,
                "min": 3,
                "max": 11,
                "step": 2
            }
        ],
        "calculated": [
            {
                "name": "T12",
                "label": "{{function}}",
                "function": "math.gcd({{Q1}}*{{Q3}},{{Q2}}*{{Q4}})",
                "temp": true
            },
            {
                "name": "T34",
                "label": "{{function}}",
                "function": "math.gcd({{Q5}}*{{Q7}},{{Q6}}*{{Q8}})",
                "temp": true
            },
            {
                "name": "T56",
                "label": "{{function}}",
                "function": "math.gcd({{Q9}}*{{Q11}},{{Q10}}*{{Q12}})",
                "temp": true
            },
            {
                "name": "T1",
                "label": "{{function}}",
                "function": "({{Q1}}*{{Q3}})/{{T12}}",
                "temp": true
            },
            {
                "name": "T2",
                "label": "{{function}}",
                "function": "({{Q2}}*{{Q4}})/{{T12}}",
                "temp": true
            },
            {
                "name": "T3",
                "label": "{{function}}",
                "function": "({{Q5}}*{{Q7}})/{{T34}}",
                "temp": true
            },
            {
                "name": "T4",
                "label": "{{function}}",
                "function": "({{Q6}}*{{Q8}})/{{T34}}",
                "temp": true
            },
            {
                "name": "T5",
                "label": "{{function}}",
                "function": "({{Q9}}*{{Q11}})/{{T56}}",
                "temp": true
            },
            {
                "name": "T6",
                "label": "{{function}}",
                "function": "({{Q10}}*{{Q12}})/{{T56}}",
                "temp": true
            },
            {
                "name": "A1",
                "label": "{{function}}",
                "function": "&lt;span class=\"fr-math-v2 fr-draggable\" contenteditable=\"false\" data-original-math=\"\\(\\frac{{{T1}}}{{{T2}}}\\)\" draggable=\"true\"&gt;\\(\\frac{{{T1}}}{{{T2}}}\\)&lt;/span&gt; ",
                "feedback":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
            {
                "name": "A2",
                "label": "{{function}}",
                "function": "&lt;span class=\"fr-math-v2 fr-draggable\" contenteditable=\"false\" data-original-math=\"\\(\\frac{{{T3}}}{{{T4}}}\\)\" draggable=\"true\"&gt;\\(\\frac{{{T3}}}{{{T4}}}\\)&lt;/span&gt; ",
                "feedback":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
            {
                "name": "A3",
                "label": "{{function}}",
                "function": "&lt;span class=\"fr-math-v2 fr-draggable\" contenteditable=\"false\" data-original-math=\"\\(\\frac{{{T5}}}{{{T6}}}\\)\" draggable=\"true\"&gt;\\(\\frac{{{T5}}}{{{T6}}}\\)&lt;/span&gt; ",
                "feedback":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
            {
                "name": "T11",
                "label": "{{function}}",
                "function": "{{Q1}}*{{Q3}}",
                "temp": true
            },
            {
                "name": "T21",
                "label": "{{function}}",
                "function": "{{Q2}}*{{Q4}}",
                "temp": true
            },
            {
                "name": "T31",
                "label": "{{function}}",
                "function": "{{Q5}}*{{Q7}}",
                "temp": true
            },
            {
                "name": "T41",
                "label": "{{function}}",
                "function": "{{Q6}}*{{Q8}}",
                "temp": true
            },
            {
                "name": "T51",
                "label": "{{function}}",
                "function": "{{Q9}}*{{Q11}}",
                "temp": true
            },
            {
                "name": "T61",
                "label": "{{function}}",
                "function": "{{Q10}}*{{Q12}}",
                "temp": true
            }
        ],
        "uniques": true
    },
    "algorithm": {
        "name": "calculateOperation",
        "template": "Cloze with drag &amp; drop",
        "params": {
            "keyboard": "INTERMEDIATE"
        }
    }
}</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</si>
  <si>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</si>
  <si>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</si>
  <si>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</si>
  <si>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</si>
  <si>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</si>
  <si>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</si>
  <si>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</si>
  <si>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
    "id": "M6-NyO-30a-E-1-EN",
    "stimulus": "&lt;p&gt;Solve the following multiplication of fractions. Type the result in the form of an irreducible fraction.&lt;/p&gt;",
    "template": "&lt;p style=\"text-align:center;\"&gt;&lt;span class=\"fr-math-v2 fr-draggable\" contenteditable=\"false\" data-original-math=\"\\(\\frac{{{Q1}}}{{{Q2}}}\\)\" draggable=\"true\"&gt;\\(\\frac{{{Q1}}}{{{Q2}}}\\)&lt;/span&gt; × &lt;span class=\"fr-math-v2 fr-draggable\" contenteditable=\"false\" data-original-math=\"\\(\\frac{{{Q3}}}{{{Q4}}}\\)\" draggable=\"true\"&gt;\\(\\frac{{{Q3}}}{{{Q4}}}\\)&lt;/span&gt;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"min": 1,
                "max": 13,
                "step": 2
            },
            {
                "name": "Q2",
                "label": null,
                "min": 2,
                "max": 16,
                "step": 2
            },
            {
                "name": "Q3",
                "label": null,
                "min": 2,
                "max": 20,
                "step": 2
            },
            {
                "name": "Q4",
                "label": null,
                "min": 3,
                "max": 11,
                "step": 2
            }
        ],
        "calculated": [
            {
                "name": "T12",
                "label": "{{function}}",
                "function": "math.gcd({{Q1}}*{{Q3}},{{Q2}}*{{Q4}})",
                "temp": true
            },
            {
                "name": "T1",
                "label": "{{function}}",
                "function": "({{Q1}}*{{Q3}})/{{T12}}",
                "temp": true
            },
            {
                "name": "T2",
                "label": "{{function}}",
                "function": "({{Q2}}*{{Q4}})/{{T12}}",
                "temp": true
            },
            {
                "name": "T11",
                "label": "{{function}}",
                "function": "{{Q1}}*{{Q3}}",
                "temp": true
            },
            {
                "name": "T21",
                "label": "{{function}}",
                "function": "{{Q2}}*{{Q4}}",
                "temp": true
            },
            {
                "name": "A1",
                "label": "{{function}}",
                "function": "\\frac{{{T1}}}{{{T2}}}"
            }
        ],
        "uniques": true
    },
    "algorithm": {
        "name": "calculateOperation",
        "params": {
            "method": "equivLiteral",
            "keyboard": "INTERMEDIATE"
        }
    }
}</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</si>
  <si>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</si>
  <si>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</si>
  <si>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</si>
  <si>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</si>
  <si>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</si>
  <si>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</si>
  <si>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</si>
  <si>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
    "id": "M6-NyO-30a-A-1-EN",
    "stimulus": "&lt;p&gt;Emily has traveled &lt;span class=\"fr-math-v2 fr-draggable\" contenteditable=\"false\" data-original-math=\"\\(\\frac{{{Q1}}}{{{Q2}}}\\)\" draggable=\"true\"&gt;\\(\\frac{{{Q1}}}{{{Q2}}}\\)&lt;/span&gt; of the Camino de Santiago. A few days ago, when she had only walked &lt;span class=\"fr-math-v2 fr-draggable\" contenteditable=\"false\" data-original-math=\"\\(\\frac{{{Q3}}}{{{Q4}}}\\)\" draggable=\"true\"&gt;\\(\\frac{{{Q3}}}{{{Q4}}}\\)&lt;/span&gt; of what she has walked so far, what fraction of the Camino de Santiago had she traveled?&lt;/p&gt;",
    "template": "&lt;p&gt;She had traveled {{response}} of the Camino de Santiago.&lt;/p&gt;",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</si>
  <si>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</si>
  <si>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</si>
  <si>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</si>
  <si>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
    "id": "M6-NyO-30a-A-2-EN",
    "stimulus": "&lt;p&gt;During a trip, Fry stopped in a town to refuel for the second time, after traveling &lt;span class=\"fr-math-v2 fr-draggable\" contenteditable=\"false\" data-original-math=\"\\(\\frac{{{Q1}}}{{{Q2}}}\\)\" draggable=\"true\"&gt;\\(\\frac{{{Q1}}}{{{Q2}}}\\)&lt;/span&gt; of the total distance of the trip. The first time he refueled, he had driven only &lt;span class=\"fr-math-v2 fr-draggable\" contenteditable=\"false\" data-original-math=\"\\(\\frac{{{Q3}}}{{{Q4}}}\\)\" draggable=\"true\"&gt;\\(\\frac{{{Q3}}}{{{Q4}}}\\)&lt;/span&gt; of what he traveled so far. What fraction of the trip had he traveled when he refueled the first time?&lt;/p&gt;",
    "template": "&lt;p&gt;Fry had traveled {{response}} of the trip.&lt;/p&gt;",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</si>
  <si>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</si>
  <si>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</si>
  <si>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</si>
  <si>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
    "id": "M6-NyO-30a-A-3-EN",
    "stimulus": "&lt;p&gt;In one of the physical tests for the firefighter competitions, Amanda climbed &lt;span class=\"fr-math-v2 fr-draggable\" contenteditable=\"false\" data-original-math=\"\\(\\frac{{{Q1}}}{{{Q2}}}\\)\" draggable=\"true\"&gt;\\(\\frac{{{Q1}}}{{{Q2}}}\\)&lt;/span&gt; up the steps of a building. When she climbed &lt;span class=\"fr-math-v2 fr-draggable\" contenteditable=\"false\" data-original-math=\"\\(\\frac{{{Q3}}}{{{Q4}}}\\)\" draggable=\"true\"&gt;\\(\\frac{{{Q3}}}{{{Q4}}}\\)&lt;/span&gt; of the steps she managed to climb, what fraction of the steps had she climbed relative to the total number of steps in the building?&lt;/p&gt;",
    "template": "&lt;p&gt;Amanda had climbed {{response}} the steps.&lt;/p&gt;",
    "hint": "&lt;p&gt;To calculate the fraction of a fraction, multiply the two fractions together and simplify.&lt;/p&gt;",
    "feedback": "&lt;p&gt;To calculate the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</si>
  <si>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</si>
  <si>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</si>
  <si>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</si>
  <si>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</si>
  <si>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</si>
  <si>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</si>
  <si>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</si>
  <si>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</si>
  <si>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
    "id": "M6-NyO-32a-I-1-EN",
    "stimulus": "&lt;p&gt;Choose the correct solution for the following division of fractions.&lt;/p&gt;&lt;p style=\"text-align:center;\"&gt;&lt;span class=\"fr-math-v2 fr-draggable\" contenteditable=\"false\" data-original-math=\"\\(\\frac{{{Q1}}}{{{Q2}}}\\)\" draggable=\"true\"&gt;\\(\\frac{{{Q1}}}{{{Q2}}}\\)&lt;/span&gt; : &lt;span class=\"fr-math-v2 fr-draggable\" contenteditable=\"false\" data-original-math=\"\\(\\frac{{{Q3}}}{{{Q4}}}\\)\" draggable=\"true\"&gt;\\(\\frac{{{Q3}}}{{{Q4}}}\\)&lt;/span&gt; = ...&lt;/p&gt;",
    "hint": "&lt;p&gt;To divide fractions, cross-multiply. That is, the numerator of the first fraction by the denominator of the second, and the denominator of the first by the numerator of the second.&lt;/p&gt;",
    "feedback": "&lt;p&gt;To divide fractions, cross-multiply: the numerator of the first fraction by the denominator of the second and the denominator of the first by the numerator of the second, and then simplify if necessary.&lt;/p&gt;&lt;p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
    "seed": {
        "parameters": [
            {
                "name": "Q1",
                "label": null,
                "list": [
                    1,
                    3,
                    5,
                    7,
                    9
                ]
            },
            {
                "name": "Q2",
                "label": null,
                "list": [
                    2,
                    4,
                    6,
                    8,
                    10
                ]
            },
            {
                "name": "Q3",
                "label": null,
                "list": [
                    1,
                    3,
                    5,
                    7,
                    9
                ]
            },
            {
                "name": "Q4",
                "label": null,
                "list": [
                    3,
                    5,
                    7,
                    9
                ]
            }
        ],
        "calculated": [
            {
                "name": "T11",
                "label": "{{function}}",
                "function": "{{Q1}}*{{Q4}}/math.gcd({{Q1}}*{{Q4}}, {{Q2}}*{{Q3}})",
                "temp": true
            },
            {
                "name": "T12",
                "label": "{{function}}",
                "function": "{{Q2}}*{{Q3}}/math.gcd({{Q1}}*{{Q4}}, {{Q2}}*{{Q3}})",
                "temp": true
            },
            {
                "name": "T21",
                "label": "{{function}}",
                "function": "{{Q1}}*{{Q3}}/math.gcd({{Q1}}*{{Q3}}, {{Q2}}*{{Q4}})",
                "temp": true
            },
            {
                "name": "T22",
                "label": "{{function}}",
                "function": "{{Q2}}*{{Q4}}/math.gcd({{Q1}}*{{Q3}}, {{Q2}}*{{Q4}})",
                "temp": true
            },
            {
                "name": "T31",
                "label": "{{function}}",
                "function": "({{Q1}}*{{Q4}}+{{Q2}}*{{Q3}})/math.gcd(({{Q1}}*{{Q4}}+{{Q2}}*{{Q3}}), {{Q2}}*{{Q4}})",
                "temp": true
            },
            {
                "name": "T32",
                "label": "{{function}}",
                "function": "{{Q2}}*{{Q4}}/math.gcd(({{Q1}}*{{Q4}}+{{Q2}}*{{Q3}}), {{Q2}}*{{Q4}})",
                "temp": true
            },
            {
                "name": "A1",
                "label": "{{function}}",
                "function": "&lt;span class=\"fr-math-v2 fr-draggable\" contenteditable=\"false\" data-original-math=\"\\(\\frac{{{T11}}}{{{T12}}}\\)\" draggable=\"true\"&gt;\\(\\frac{{{T11}}}{{{T12}}}\\)&lt;/span&gt;"
            },
            {
                "name": "A2",
                "label": "{{function}}",
                "function": "&lt;span class=\"fr-math-v2 fr-draggable\" contenteditable=\"false\" data-original-math=\"\\(\\frac{{{T21}}}{{{T22}}}\\)\" draggable=\"true\"&gt;\\(\\frac{{{T21}}}{{{T22}}}\\)&lt;/span&gt;",
                "incorrect": true
            },
            {
                "name": "A3",
                "label": "{{function}}",
                "function": "&lt;span class=\"fr-math-v2 fr-draggable\" contenteditable=\"false\" data-original-math=\"\\(\\frac{{{T31}}}{{{T32}}}\\)\" draggable=\"true\"&gt;\\(\\frac{{{T31}}}{{{T32}}}\\)&lt;/span&gt;",
                "incorrect": true
            },
            {
                "name": "T1",
                "label": "{{function}}",
                "function": "{{Q1}}*{{Q4}}",
                "temp": true
            },
            {
                "name": "T2",
                "label": "{{function}}",
                "function": "{{Q2}}*{{Q3}}",
                "temp": true
            },
            {
                "name": "T3",
                "label": "{{function}}",
                "function": "math.gcd({{T1}},{{T2}})",
                "temp": true
            },
            {
                "name": "T01",
                "label": "{{function}}",
                "function": "{{T1}}/{{T3}}",
                "temp": true
            },
            {
                "name": "T02",
                "label": "{{function}}",
                "function": "{{T2}}/{{T3}}",
                "temp": true
            }
        ],
        "uniques": true
    },
    "algorithm": {
        "name": "trueFalse",
        "template": "Multiple choice – standard",
        "params": {
            "countCorrect": 1,
            "countIncorrect": 2,
            "showCheckIcon": 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</si>
  <si>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</si>
  <si>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</si>
  <si>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</si>
  <si>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</si>
  <si>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</si>
  <si>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</si>
  <si>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{"id":"M6-NyO-32a-E-1-EN","stimulus":"&lt;p&gt;Solve the following division of fractions.&lt;/p&gt;","template":"&lt;p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{{response}}&lt;/p&gt;","hint":"&lt;p&gt;To divide fractions, cross-multiply. That is, the numerator of the first fraction by the denominator of the second and the denominator of the first by the numerator of the second.&lt;/p&gt;","feedback":"&lt;p&gt;To divide fractions, cross-multiply: the numerator of the first fraction by the denominator of the second and the denominator of the first by the numerator of the second, and then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</si>
  <si>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</si>
  <si>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</si>
  <si>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</si>
  <si>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</si>
  <si>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</si>
  <si>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</si>
  <si>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</si>
  <si>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
    "id": "M6-NyO-32a-A-1-EN",
    "stimulus": "&lt;p&gt;John has &lt;span class=\"fr-math-v2 fr-draggable\" contenteditable=\"false\" data-original-math=\"\\(\\frac{{{T1}}}{{{Q4}}}\\)\" draggable=\"true\"&gt;\\(\\frac{{{T1}}}{{{Q4}}}\\)&lt;/span&gt; liters of apple juice and wants to distribute it in bottles of &lt;span class=\"fr-math-v2 fr-draggable\" contenteditable=\"false\" data-original-math=\"\\(\\frac{{{Q2}}}{{{Q3}}}\\)\" draggable=\"true\"&gt;\\(\\frac{{{Q2}}}{{{Q3}}}\\)&lt;/span&gt; liters. How many bottles is he going to be able to fill? Simplify the fraction.&lt;/p&gt;",
    "template": "&lt;p&gt;He is going to fill {{response}} bottles.&lt;/p&gt;",
    "hint": "&lt;p&gt;To divide fractions, multiply crosswise. That is, the numerator of the first fraction by the denominator of the second and the denominator of the first by the numerator of the second.&lt;/p&gt;",
    "feedback": "&lt;p&gt;To divide fractions, multiply crosswise: the numerator of the first fraction by the denominator of the second and the denominator of the first by the numerator of the second, and then simplify.&lt;/p&gt;&lt;p&gt;He will be able to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bottles.&lt;/p&gt;",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</si>
  <si>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</si>
  <si>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</si>
  <si>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</si>
  <si>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</si>
  <si>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</si>
  <si>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
    "id": "M6-NyO-32a-A-2-EN",
    "stimulus": "&lt;p&gt;In a cement company, they want to distribute &lt;span class=\"fr-math-v2 fr-draggable\" contenteditable=\"false\" data-original-math=\"\\(\\frac{{{T1}}}{{{Q4}}}\\)\" draggable=\"true\"&gt;\\(\\frac{{{T1}}}{{{Q4}}}\\)&lt;/span&gt; kg of cement in bags of &lt;span class=\"fr-math-v2 fr-draggable\" contenteditable=\"false\" data-original-math=\"\\(\\frac{{{Q2}}}{{{Q3}}}\\)\" draggable=\"true\"&gt;\\(\\frac{{{Q2}}}{{{Q3}}}\\)&lt;/span&gt; kg each. How many bags are they going to need? Simplify the fraction.&lt;/p&gt;",
    "template": "&lt;p&gt;They are going to need {{response}} bags.&lt;/p&gt;",
    "hint": "&lt;p&gt;To divide fractions, cross-multiply. That is, the numerator of the first fraction by the denominator of the second and the denominator of the first by the numerator of the second.&lt;/p&gt;",
    "feedback": "&lt;p&gt;To divide fractions, cross-multiply. That is, the numerator of the first fraction by the denominator of the second and the denominator of the first by the numerator of the second, and then simplify.&lt;/p&gt;&lt;p&gt;They are going to need:&lt;/p&gt;&lt;p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</si>
  <si>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</si>
  <si>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</si>
  <si>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</si>
  <si>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</si>
  <si>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</si>
  <si>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
    "id": "M6-NyO-32a-A-3-EN",
    "stimulus": "&lt;p&gt;Peyton has bought &lt;span class=\"fr-math-v2 fr-draggable\" contenteditable=\"false\" data-original-math=\"\\(\\frac{{{T1}}}{{{Q4}}}\\)\" draggable=\"true\"&gt;\\(\\frac{{{T1}}}{{{Q4}}}\\)&lt;/span&gt; kg of dog food and wants to distribute it in several bags. Each bag can hold &lt;span class=\"fr-math-v2 fr-draggable\" contenteditable=\"false\" data-original-math=\"\\(\\frac{{{Q2}}}{{{Q3}}}\\)\" draggable=\"true\"&gt;\\(\\frac{{{Q2}}}{{{Q3}}}\\)&lt;/span&gt; kg. How many bags will he fill? Simplify the fraction.&lt;/p&gt;",
    "template": "&lt;p&gt;Peyton will divide the dog food into {{response}} bags.&lt;/p&gt;",
    "hint": "&lt;p&gt;To divide fractions, cross-multiply. That is, multiply the numerator of the first fraction by the denominator of the second fraction and the denominator of the first fraction by the numerator of the second fraction.&lt;/p&gt;",
    "feedback": "&lt;p&gt;To divide fractions, cross-multiply. That is, multiply the numerator of the first fraction by the denominator of the second fraction and the denominator of the first fraction by the numerator of the second fraction, then simplify.&lt;/p&gt;&lt;p&gt;Peyton will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"equivLiteral",
            "keyboard": "INTERMEDIATE"
        }
    }
}</t>
  </si>
  <si>
    <t>M6-NyO-69a</t>
  </si>
  <si>
    <t>División de una fracción por un número entero (den. y num. menores de 20)</t>
  </si>
  <si>
    <t>&lt;p&gt;Arrastra la solución de esta división.&lt;/p&gt;</t>
  </si>
  <si>
    <t>&lt;p style=\"text-align:center;\"&gt;&lt;span class=\"fr-math-v2 fr-draggable\" contenteditable=\"false\" data-original-math=\"\\(\\frac{{{Q1}}}{{{T1}}}\\)\" draggable=\"true\"&gt;\\(\\frac{{{Q1}}}{{{T1}}}\\)&lt;/span&gt; : {{Q3}} = {{response}}&lt;/p&gt;</t>
  </si>
  <si>
    <t>Drag an drop</t>
  </si>
  <si>
    <t>Q1 = Min = 1; Max = 10; Step = 1
Q2 = Min = 1; Max = 10; Step = 1
Q3 = Min = 2; Max = 10; Step = 1
Q4 = Min = 2; Max = 10; Step = 1</t>
  </si>
  <si>
    <t>T1 = {{Q1}}+{{Q2}}
T2 = ({{Q1}}+{{Q2}})*{{Q3}}
T3 = {{Q1}}*{{Q3}}
T4 = ({{Q1}}+{{Q2}})*{{Q4}}
A1 = &lt;span class=\"fr-math-v2 fr-draggable\" contenteditable=\"false\" data-original-math=\"\\(\\frac{{{Q1}}}{{{T2}}}\\)\" draggable=\"true\"&gt;\\(\\frac{{{Q1}}}{{{T2}}}\\)&lt;/span&gt;
A2 = &lt;span class=\"fr-math-v2 fr-draggable\" contenteditable=\"false\" data-original-math=\"\\(\\frac{{{T3}}}{{{T1}}}\\)\" draggable=\"true\"&gt;\\(\\frac{{{T3}}}{{{T1}}}\\)&lt;/span&gt;
A3 = &lt;span class=\"fr-math-v2 fr-draggable\" contenteditable=\"false\" data-original-math=\"\\(\\frac{{{Q2}}}{{{T4}}}\\)\" draggable=\"true\"&gt;\\(\\frac{{{Q2}}}{{{T4}}}\\)&lt;/span&gt;</t>
  </si>
  <si>
    <t>&lt;p&gt;Un número natural se puede escribir como fracción poniendo un 1 en el denominador:&lt;/p&gt;&lt;p style=\"text-align:center;\"&gt;{{Q3}} = &lt;span class=\"fr-math-v2 fr-draggable\" contenteditable=\"false\" data-original-math=\"\\(\\frac{{{Q3}}}{1}\\)\" draggable=\"true\"&gt;\\(\\frac{{{Q3}}}{1}\\)&lt;/span&gt;&lt;/p&gt;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</si>
  <si>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t>
  </si>
  <si>
    <t>{
    "id": "M6-NyO-69a-I-1-EN",
    "stimulus": "&lt;p&gt;Type the result of this division as a fraction.&lt;/p&gt;",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t>
  </si>
  <si>
    <t>&lt;p&gt;Escribe el resultado de esta división.&lt;/p&gt;</t>
  </si>
  <si>
    <t>Q1 = Min = 1; Max = 10; Step = 1
Q2 = Min = 1; Max = 10; Step = 1
Q3 = Min = 2; Max = 10; Step = 1</t>
  </si>
  <si>
    <t>T1 = {{Q1}}+{{Q2}}
T2 = ({{Q1}}+{{Q2}})*{{Q3}}
A1 = \\frac{{{Q1}}}{{{T2}}}</t>
  </si>
  <si>
    <t>{
    "id": "M6-NyO-69a-E-1-EN",
    "stimulus": "&lt;p&gt;Type the result of this division.&lt;/p&gt;",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t>
  </si>
  <si>
    <t>&lt;p&gt;Ernesto va a repartir &lt;span class=\"fr-math-v2 fr-draggable\" contenteditable=\"false\" data-original-math=\"\\(\\frac{{{T1}}}{{{Q1}}}\\)\" draggable=\"true\"&gt;\\(\\frac{{{T1}}}{{{Q1}}}\\)&lt;/span&gt; l de agua a partes iguales entre su {{Q3}} macetas. ¿Cuánta recibirá cada una? Escribe el resultado en forma de fracción.&lt;/p&gt;</t>
  </si>
  <si>
    <t>&lt;p&gt;Cada una recibirá {{response}} l de agua.&lt;/p&gt;</t>
  </si>
  <si>
    <t>Q1 = Min = 2; Max = 5; Step = 1
Q2 = Min = 1; Max = 5; Step = 1
Q3 = Min = 2; Max = 10; Step = 1</t>
  </si>
  <si>
    <t>T1 = {{Q1}}+{{Q2}}
T2 = {{Q1}}*{{Q3}}
A1 = \\frac{{{T1}}}{{{T2}}}</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</si>
  <si>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t>
  </si>
  <si>
    <t>{
    "id": "M6-NyO-69a-A-1-EN",
    "stimulus": "&lt;p&gt;Ernest is going to distribute &lt;span class=\"fr-math-v2 fr-draggable\" contenteditable=\"false\" data-original-math=\"\\(\\frac{{{T1}}}{{{Q1}}}\\)\" draggable=\"true\"&gt;\\(\\frac{{{T1}}}{{{Q1}}}\\)&lt;/span&gt; l of water equally among his {{Q3}} flower pots. How much will each receive? Type the result in the form of a fraction.&lt;/p&gt;",
    "template": "&lt;p&gt;Each one will receive {{response}} l of water.&lt;/p&gt;",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</si>
  <si>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necesitará?&lt;/p&gt;</t>
  </si>
  <si>
    <t>&lt;p&gt;Va a utilizar {{response}} cajas de baldosas.&lt;/p&gt;</t>
  </si>
  <si>
    <t>Q1 = Min = 2; Max = 5; Step = 1
Q2 = Min = 5; Max = 10; Step = 1
Q3 = Min = 2; Max = 4; Step = 1</t>
  </si>
  <si>
    <t>{
    "id": "M6-NyO-69a-A-2-EN",
    "stimulus": "&lt;p&gt;A bricklayer has to tile a room of &lt;span class=\"fr-math-v2 fr-draggable\" contenteditable=\"false\" data-original-math=\"\\(\\frac{{{T1}}}{{{Q1}}}\\)\" draggable=\"true\"&gt;\\(\\frac{{{T1}}}{{{Q1}}}\\)&lt;/span&gt; m&lt;sup&gt;2&lt;/sup&gt;. If he is going to use boxes containing {{Q3}} m&lt;sup&gt;2&lt;/sup&gt; of tiles each, how many will he need? Type the result as a fraction.&lt;/p&gt;",
    "template": "&lt;p&gt;He will use {{response}} boxes of tiles.&lt;/p&gt;",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</si>
  <si>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&lt;p&gt;En una piscifactoría se han comprado &lt;span class=\"fr-math-v2 fr-draggable\" contenteditable=\"false\" data-original-math=\"\\(\\frac{{{T1}}}{{{Q1}}}\\)\" draggable=\"true\"&gt;\\(\\frac{{{T1}}}{{{Q1}}}\\)&lt;/span&gt; l de desinfectante para repartir a partes iguales entre sus {{Q3}} estanques. ¿Cuánto se va echar en cada uno?&lt;/p&gt;</t>
  </si>
  <si>
    <t>&lt;p&gt;En cada estanque se echarán {{response}} l de desinfectante.&lt;/p&gt;</t>
  </si>
  <si>
    <t>{
    "id": "M6-NyO-69a-A-3-EN",
    "stimulus": "&lt;p&gt;In a fish farm, &lt;span class=\"fr-math-v2 fr-draggable\" contenteditable=\"false\" data-original-math=\"\\(\\frac{{{T1}}}{{{Q1}}}\\)\" draggable=\"true\"&gt;\\(\\frac{{{T1}}}{{{Q1}}}\\)&lt;/span&gt; l of disinfectant have been purchased to distribute equally among its {{Q3}} ponds. How much is going to be poured into each one? Type the result in the form of a fraction.&lt;/p&gt;",
    "template": "&lt;p&gt;In each pond, {{response}} l of disinfectant will be poured.&lt;/p&gt;",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</si>
  <si>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M6-NyO-69b</t>
  </si>
  <si>
    <t>División de un número entero por una fracción (den. y num. menores de 20)</t>
  </si>
  <si>
    <t>&lt;p&gt;Arrastra el resultado correcto de esta división.&lt;/p&gt;</t>
  </si>
  <si>
    <t>&lt;p style=\"text-align:center;\"&gt;{{Q3}} : &lt;span class=\"fr-math-v2 fr-draggable\" contenteditable=\"false\" data-original-math=\"\\(\\frac{{{Q1}}}{{{T1}}}\\)\" draggable=\"true\"&gt;\\(\\frac{{{Q1}}}{{{T1}}}\\)&lt;/span&gt; = {{response}}&lt;/p&gt;</t>
  </si>
  <si>
    <t>Q1 = "min": 2, "max": 10, "step": 1
Q2 = "min": 1, "max": 10, "step": 1
Q3 = "min": 2, "max": 10, "step": 1
Q4 = "min": 2, "max": 10, "step": 1</t>
  </si>
  <si>
    <t>T1 = {{Q1}}+{{Q2}}
T2 = ({{Q1}}+{{Q2}})*{{Q3}}
T3 = {{Q1}}*{{Q3}}
T4 = {{Q1}}*{{Q4}}
A1 = &lt;span class=\"fr-math-v2 fr-draggable\" contenteditable=\"false\" data-original-math=\"\\(\\frac{{{T2}}}{{{Q1}}}\\)\" draggable=\"true\"&gt;\\(\\frac{{{T2}}}{{{Q1}}}\\)&lt;/span&gt;
A2 = &lt;span class=\"fr-math-v2 fr-draggable\" contenteditable=\"false\" data-original-math=\"\\(\\frac{{{T3}}}{{{T1}}}\\)\" draggable=\"true\"&gt;\\(\\frac{{{T3}}}{{{T1}}}\\)&lt;/span&gt;
A3 = &lt;span class=\"fr-math-v2 fr-draggable\" contenteditable=\"false\" data-original-math=\"\\(\\frac{{{T4}}}{{{Q2}}}\\)\" draggable=\"true\"&gt;\\(\\frac{{{T4}}}{{{Q2}}}\\)&lt;/span&gt;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</si>
  <si>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t>
  </si>
  <si>
    <t>{
    "id": "M6-NyO-69b-I-1-EN",
    "stimulus": "&lt;p&gt;Drag the correct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t>
  </si>
  <si>
    <t>Q1 = "min": 2, "max": 10, "step": 1
Q2 = "min": 1, "max": 10, "step": 1
Q3 = "min": 2, "max": 10, "step": 1</t>
  </si>
  <si>
    <t>T1 = {{Q1}}+{{Q2}}
T2 = ({{Q1}}+{{Q2}})*{{Q3}}
A1 = \\frac{{{T2}}}{{{Q1}}}</t>
  </si>
  <si>
    <t>{
    "id": "M6-NyO-69b-E-1-EN",
    "stimulus": "&lt;p&gt;Type the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t>
  </si>
  <si>
    <t>&lt;p&gt;Un albañil ha repartido {{T2}} kg de yeso en paquetes de &lt;span class=\"fr-math-v2 fr-draggable\" contenteditable=\"false\" data-original-math=\"\\(\\frac{{{Q1}}}{{{T1}}}\\)\" draggable=\"true\"&gt;\\(\\frac{{{Q1}}}{{{T1}}}\\)&lt;/span&gt; kg cada uno. ¿Cuántos paquetes ha necesitado?&lt;/p&gt;</t>
  </si>
  <si>
    <t>&lt;p&gt;Ha utilizado {{response}} paquetes.&lt;/p&gt;</t>
  </si>
  <si>
    <t>T1 = {{Q1}}+{{Q2}}
T2 = {{Q1}}*{{Q3}}
A1 = {{Q3}}*({{Q1}}+{{Q2}})</t>
  </si>
  <si>
    <t>{
    "id": "M6-NyO-69b-A-1-EN",
    "stimulus": "&lt;p&gt;A bricklayer distributed {{T2}} kg of plaster in packages of &lt;span class=\"fr-math-v2 fr-draggable\" packages contenteditable=\"false\" data-original-math=\"\\(\\frac{{{Q1}}}{{{T1}}}\\)\" draggable=\"true\"&gt;\\(\\frac{{{Q1}}}{{{T1}}}\\)&lt;/span&gt; kg each. How many packages did he need?&lt;/p&gt;",
    "template": "&lt;p&gt;He needed {{response}} packages.&lt;/p&gt;",
    "hint": "&lt;p&gt;A natural number can be written as a fraction by putting a 1 in the denominator:&lt;/p&gt;&lt;p style=\"text-align:center;\"&gt;{{T2}} = &lt;span class=\"fr-math-v2 fr-draggable\" contenteditable=\"false\" data-original-math=\"\\(\\frac{{{T2}}}{1}\\)\" draggable=\"true\"&gt;\\(\\frac{{{T2}}}{1}\\)&lt;/span&gt;&lt;/p&gt;",
    "feedback": "&lt;p&gt;A natural number can be written as a fraction by putting a 1 in the denominator:&lt;/p&gt;&lt;p style=\"text-align:center;\"&gt;{{T2}} = &lt;span class=\"fr-math-v2 fr-draggable\" contenteditable=\"false\" data-original-math=\"\\(\\frac{{{T2}}}{1}\\)\" draggable=\"true\"&gt;\\(\\frac{{{T2}} }{1}\\)&lt;/span&gt;&lt;/p&gt;&lt;p&gt;To divide two fractions, numerators and denominators are multiplied crosswise:&lt;/p&gt;&lt;p style=\"text-align:center;\"&gt;&lt;span class =\"fr-math-v2 fr-draggable\" contenteditable=\"false\" data-original-math=\"\\(\\frac{{{T2}}}{1}\\)\" draggable=\"true\"&gt;\\(\\frac {{{T2}}}{1}\\)&lt;/span&gt; : &lt;span class=\"fr-math-v2 fr-draggable\" contenteditable=\"false\" data-original-math=\"\\(\\frac{{{Q1}}}{{{T1}}}\\)\" draggable=\"true\"&gt;\\(\\frac{{{Q1}}}{{{T1}}}\\)&lt;/span&gt; = &lt;span class=\" fr-math-v2 fr-draggable\" contenteditable=\"false\" data-original-math=\"\\(\\frac{{{T2}}}{1}\\)\" draggable=\"true\"&gt;\\(\\frac{{{T2}}}{1}\\)&lt;/span&gt; × &lt;span class=\"fr-math-v2 fr-draggable\" contenteditable=\"false\" data-original-math=\"\\(\\frac{{{T1}}}{{{Q1}}}\\)\" draggable=\"true\"&gt;\\(\\frac{{{T1}}}{{{Q1}}}\\)&lt;/span&gt; = {{A1}}&lt;/ 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t>
  </si>
  <si>
    <t>&lt;p&gt;Un pastelero ha repartido {{T2}} g de virutas de chocolate entre varias tartas a partes iguales. Ya que cada una ha recibido &lt;span class=\"fr-math-v2 fr-draggable\" contenteditable=\"false\" data-original-math=\"\\(\\frac{{{T1}}}{{{Q1}}}\\)\" draggable=\"true\"&gt;\\(\\frac{{{T1}}}{{{Q1}}}\\)&lt;/span&gt; g, ¿cuántas tartas ha decorado?&lt;/p&gt;</t>
  </si>
  <si>
    <t>&lt;p&gt;Ha decorado {{response}} tartas.&lt;/p&gt;</t>
  </si>
  <si>
    <t>T1 = {{Q1}}+{{Q2}}
T2 = ({{Q1}}+{{Q2}})*{{Q3}}
A1 = {{Q1}}*{{Q3}}</t>
  </si>
  <si>
    <t>&lt;p&gt;Un número natural se puede escribir como fracción poniendo un 1 en el denominador:&lt;/p&gt;&lt;p style=\"text-align:center;\"&gt;{{T2}} = &lt;span class=\"fr-math-v2 fr-draggable\" contenteditable=\"false\" data-original-math=\"\\(\\frac{{{T2}}}{1}\\)\" draggable=\"true\"&gt;\\(\\frac{{{T2}}}{1}\\)&lt;/span&gt;&lt;/p&gt;</t>
  </si>
  <si>
    <t>&lt;p&gt;Un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t>
  </si>
  <si>
    <t>{
    "id": "M6-NyO-69b-A-2-EN",
    "stimulus": "&lt;p&gt;A baker had to distribute {{T2}} g of chocolate shavings equally among several cakes. Since he decorated each cake with &lt;span class=\"fr-math-v2 fr-draggable\" contenteditable=\"false\" data-original-math=\"\\(\\frac{{{T1}}}{{{Q1}}}\\)\" draggable=\"true\"&gt;\\(\\frac{{{T1}}}{{{Q1}}}\\)&lt;/span&gt; g, how many cakes did he decorate?&lt;/p&gt;",
    "template": "&lt;p&gt;He decorated {{response}} cakes.&lt;/p&gt;",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</si>
  <si>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&lt;p&gt;Dos senderistas han planificado una ruta de {{T2}} km con la intención de recorrer cada día &lt;span class=\"fr-math-v2 fr-draggable\" contenteditable=\"false\" data-original-math=\"\\(\\frac{{{T1}}}{{{Q1}}}\\)\" draggable=\"true\"&gt;\\(\\frac{{{T1}}}{{{Q1}}}\\)&lt;/span&gt; km. ¿Cuántos días planean andar?&lt;/p&gt;</t>
  </si>
  <si>
    <t>&lt;p&gt;Caminarán durante {{response}} días.&lt;/p&gt;</t>
  </si>
  <si>
    <t>Q1 = "min": 2, "max": 10, "step": 1
Q2 = "min": 30, "max": 40, "step": 1
Q3 = "min": 2, "max": 10, "step": 1</t>
  </si>
  <si>
    <t>{
    "id": "M6-NyO-69b-A-3-EN",
    "stimulus": "&lt;p&gt;Two hikers have planned a {{T2}} km route and intend to walk &lt;span class=\"fr-math-v2 fr-draggable\" contenteditable=\"false\" data-original-math=\"\\(\\frac{{{T1}}}{{{Q1}}}\\)\" draggable=\"true\"&gt;\\(\\frac{{{T1}}}{{{Q1}}}\\)&lt;/span&gt; km each day. How many days do they plan to walk?&lt;/p&gt;",
    "template": "&lt;p&gt;They will walk for {{response}} days.&lt;/p&gt;",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</si>
  <si>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M6-NyO-70a</t>
  </si>
  <si>
    <t>Calcula el cuadrado y el cubo de fracciones</t>
  </si>
  <si>
    <t>&lt;p&gt;Selecciona el valor de &lt;span class=\"fr-math-v2 fr-draggable\" contenteditable=\"false\" data-original-math=\"\\left(\\(\\frac{{{Q1}}}{{{Q2}}}\\)\\right)^2\" draggable=\"true\"&gt;\\(\\left(\\frac{{{Q1}}}{{{Q2}}}\\right)^2\\)&lt;/span&gt;.&lt;/p&gt;
A1*
A2
A3</t>
  </si>
  <si>
    <t>Q1 = Min = 1; Max = 9; Step = 1
Q2 = Min = 2; Max = 9; Step = 1</t>
  </si>
  <si>
    <t>T1 = {{Q1}}*{{Q1}}
T2 = {{Q2}}*{{Q2}}
T3 = {{Q1}}*{{Q1}}*{{Q1}}
T4 = {{Q2}}*{{Q2}}*{{Q2}}
T5 = 2*{{Q1}}
T6 = 2*{{Q2}}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</si>
  <si>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misma.&lt;/p&gt;</t>
  </si>
  <si>
    <t>&lt;p&gt;Para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t>
  </si>
  <si>
    <t>{
    "id": "M6-NyO-70a-I-1-EN",
    "stimulus": "&lt;p&gt;Select the value of &lt;span class=\"fr-math-v2 fr-draggable\" contenteditable=\"false\" data-original-math=\"\\left(\\(\\frac{{{Q1}}}{{{Q2}}}\\)\\right)^2\" draggable=\"true\"&gt;\\(\\left(\\frac{{{Q1}}}{{{Q2}}}\\right)^2\\)&lt;/span&gt;.&lt;/p&gt;",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</si>
  <si>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&lt;p&gt;Selecciona el valor de &lt;span class=\"fr-math-v2 fr-draggable\" contenteditable=\"false\" data-original-math=\"\\left(\\(\\frac{{{Q1}}}{{{Q2}}}\\)\\right)^3\" draggable=\"true\"&gt;\\(\\left(\\frac{{{Q1}}}{{{Q2}}}\\right)^3\\)&lt;/span&gt;.&lt;/p&gt;
A1*
A2
A3</t>
  </si>
  <si>
    <t>T1 = {{Q1}}*{{Q1}}*{{Q1}}
T2 = {{Q2}}*{{Q2}}*{{Q2}}
T3 = {{Q1}}*{{Q1}}
T4 = {{Q2}}*{{Q2}}
T5 = 3*{{Q1}}
T6 = 3*{{Q2}}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</si>
  <si>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 dos veces.&lt;/p&gt;</t>
  </si>
  <si>
    <t>&lt;p&gt;Para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t>
  </si>
  <si>
    <t>{
    "id": "M6-NyO-70a-I-2-EN",
    "stimulus": "&lt;p&gt;Select the value of &lt;span class=\"fr-math-v2 fr-draggable\" contenteditable=\"false\" data-original-math=\"\\left(\\(\\frac{{{Q1}}}{{{Q2}}}\\)\\right)^3\" draggable=\"true\"&gt;\\(\\left(\\frac{{{Q1}}}{{{Q2}}}\\right)^3\\)&lt;/span&gt;.&lt;/p&gt;",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</si>
  <si>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Calcula el valor de esta potencia.</t>
  </si>
  <si>
    <t>&lt;p style=\"text-align: center\"&gt;&lt;span class=\"fr-math-v2 fr-draggable\" contenteditable=\"false\" data-original-math=\"\\left(\\(\\frac{{{Q1}}}{{{Q2}}}\\)\\right)^2\" draggable=\"true\"&gt;\\(\\left(\\frac{{{Q1}}}{{{Q2}}}\\right)^2\\)&lt;/span&gt; = {{response}}&lt;/p&gt;</t>
  </si>
  <si>
    <t>T1 = {{Q1}}*{{Q1}}
T2 = {{Q2}}*{{Q2}}
A1 = \\frac{{{T1}}}{{{T2}}}</t>
  </si>
  <si>
    <t>{
    "id": "M6-NyO-70a-E-1-EN",
    "stimulus": "&lt;p&gt;Calculate the value of this power.&lt;/p&gt;",
    "template": "&lt;p style=\"text-align: center\"&gt;&lt;span class=\"fr-math-v2 fr-draggable\" contenteditable=\"false\" data-original-math=\"\\left(\\(\\frac{{{Q1}}}{{{Q2}}}\\)\\right)^2\" draggable=\"true\"&gt;\\(\\left(\\frac{{{Q1}}}{{{Q2}}}\\right)^2\\)&lt;/span&gt; = {{response}}&lt;/p&gt;",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t>
  </si>
  <si>
    <t>&lt;p style=\"text-align: center\"&gt;&lt;span class=\"fr-math-v2 fr-draggable\" contenteditable=\"false\" data-original-math=\"\\left(\\(\\frac{{{Q1}}}{{{Q2}}}\\)\\right)^3\" draggable=\"true\"&gt;\\(\\left(\\frac{{{Q1}}}{{{Q2}}}\\right)^3\\)&lt;/span&gt; = {{response}}&lt;/p&gt;</t>
  </si>
  <si>
    <t>T1 = {{Q1}}*{{Q1}}*{{Q1}}
T2 = {{Q2}}*{{Q2}}*{{Q2}}
A1 = \\frac{{{T1}}}{{{T2}}}</t>
  </si>
  <si>
    <t>{
    "id": "M6-NyO-70a-E-2-EN",
    "stimulus": "&lt;p&gt;Calculate the value of this power.&lt;/p&gt;",
    "template": "&lt;p style=\"text-align: center\"&gt;&lt;span class=\"fr-math-v2 fr-draggable\" contenteditable=\"false\" data-original-math=\"\\left(\\(\\frac{{{Q1}}}{{{Q2}}}\\)\\right)^3\" draggable=\"true\"&gt;\\(\\left(\\frac{{{Q1}}}{{{Q2}}}\\right)^3\\)&lt;/span&gt; = {{response}}&lt;/p&gt;",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</si>
  <si>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</si>
  <si>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</si>
  <si>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</si>
  <si>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</si>
  <si>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</si>
  <si>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</si>
  <si>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</si>
  <si>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</si>
  <si>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
    "id": "M6-NyO-33a-I-1-EN",
    "stimulus": "&lt;p&gt;Drag each decimal number to its corresponding fraction.&lt;/p&gt;",
    "hint": "&lt;p&gt;A fraction is equivalent to a division.&lt;/p&gt;",
    "feedback": "&lt;p&gt;A fraction is equivalent to a division in which the numerator is the dividend and the denominator is the divisor.&lt;/p&gt;",
    "seed": {
        "parameters": [
            {
                "name": "Q1",
                "label": null,
                "min": 11,
                "max": 19,
                "step": 1
            },
            {
                "name": "Q2",
                "label": null,
                "min": 11,
                "max": 19,
                "step": 1
            },
            {
                "name": "Q3",
                "label": null,
                "min": 11,
                "max": 19,
                "step": 1
            },
            {
                "name": "Q4",
                "label": null,
                "min": 11,
                "max": 19,
                "step": 1
            },
            {
                "name": "Q5",
                "label": null,
                "min": 11,
                "max": 19,
                "step": 1
            },
            {
                "name": "Q6",
                "label": null,
                "min": 11,
                "max": 19,
                "step": 1
            }
        ],
        "calculated": [
            {
                "name": "A1",
                "label": "&lt;span class=\"fr-math-v2 fr-draggable\" contenteditable=\"false\" data-original-math=\"\\(\\frac{{{Q1}}}{{{Q2}}}\\)\" draggable=\"true\"&gt;\\(\\frac{{{Q1}}}{{{Q2}}}\\)&lt;/span&gt;",
                "function": "Lemonlib.round({{Q1}}/{{Q2}},2)",
                "feedback": "&lt;p&gt;This is the result of the division:&lt;/p&gt;&lt;p style=\"text-align:center;\"&gt;&lt;span class=\"fr-math-v2 fr-draggable\" contenteditable=\"false\" data-original-math=\"\\(\\frac{{{Q1}}}{{{Q2}}}\\)\" draggable=\"true\"&gt;\\(\\frac{{{Q1}}}{{{Q2}}}\\)&lt;/span&gt; = {{Q1}} : {{Q2}} = {{function}}&lt;/p&gt;"
            },
            {
                "name": "A2",
                "label": "&lt;span class=\"fr-math-v2 fr-draggable\" contenteditable=\"false\" data-original-math=\"\\(\\frac{{{Q3}}}{{{Q4}}}\\)\" draggable=\"true\"&gt;\\(\\frac{{{Q3}}}{{{Q4}}}\\)&lt;/span&gt;",
                "function": "Lemonlib.round({{Q3}}/{{Q4}},2)",
                "feedback": "&lt;p&gt;This is the result of the division:&lt;/p&gt;&lt;p style=\"text-align:center;\"&gt;&lt;span class=\"fr-math-v2 fr-draggable\" contenteditable=\"false\" data-original-math=\"\\(\\frac{{{Q3}}}{{{Q4}}}\\)\" draggable=\"true\"&gt;\\(\\frac{{{Q3}}}{{{Q4}}}\\)&lt;/span&gt; = {{Q3}} : {{Q4}} = {{function}}&lt;/p&gt;"
            },
            {
                "name": "A3",
                "label": "&lt;span class=\"fr-math-v2 fr-draggable\" contenteditable=\"false\" data-original-math=\"\\(\\frac{{{Q5}}}{{{Q6}}}\\)\" draggable=\"true\"&gt;\\(\\frac{{{Q5}}}{{{Q6}}}\\)&lt;/span&gt;",
                "function": "Lemonlib.round({{Q5}}/{{Q6}},2)",
                "feedback": "&lt;p&gt;This is the result of the division:&lt;/p&gt;&lt;p style=\"text-align:center;\"&gt;&lt;span class=\"fr-math-v2 fr-draggable\" contenteditable=\"false\" data-original-math=\"\\(\\frac{{{Q5}}}{{{Q6}}}\\)\" draggable=\"true\"&gt;\\(\\frac{{{Q5}}}{{{Q6}}}\\)&lt;/span&gt; = {{Q5}} : {{Q6}} = {{function}}&lt;/p&gt;"
            }
        ],
        "uniques": true
    },
    "algorithm": {
        "name": "linkOperationResult",
        "params": {
            "invert": true
        },
        "template": "Match list"
    }
}</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</si>
  <si>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</si>
  <si>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</si>
  <si>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</si>
  <si>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</si>
  <si>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</si>
  <si>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</si>
  <si>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{"id":"M6-NyO-33a-E-1-EN","stimulus":"&lt;p&gt;Type the following fraction as a decimal number. If necessary, round the result to the hundredths.&lt;/p&gt;","template":"&lt;p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</si>
  <si>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</si>
  <si>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</si>
  <si>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</si>
  <si>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
    "id": "M6-NyO-33a-A-1-EN",
    "stimulus": "&lt;p&gt;Margot has gone to a stationery store where prices are written in fractions. After browsing, she has decided to buy some pens worth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</si>
  <si>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</si>
  <si>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</si>
  <si>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
    "id": "M6-NyO-33a-A-2-EN",
    "stimulus": "&lt;p&gt;Margot went to a stationery store where prices are written as fractions. After browsing around, she decided to buy some pens that cost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</si>
  <si>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</si>
  <si>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</si>
  <si>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{"id":"M6-NyO-33a-A-3-EN","stimulus":"&lt;p&gt;Yolanda's doctor has prescribed her to take &lt;span class=\"fr-math-v2 fr-draggable\" contenteditable=\"false\" data-original-math=\"\\(\\frac{{{Q1}}}{{{Q2}}}\\)\" draggable=\"true\"&gt;\\(\\frac{{{Q1}}}{{{Q2}}}\\)&lt;/span&gt; g of a medication per week. Express this amount as a decimal number.&lt;/p&gt;","template":"&lt;p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</si>
  <si>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</si>
  <si>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</si>
  <si>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</si>
  <si>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</si>
  <si>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</si>
  <si>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</si>
  <si>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</si>
  <si>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</si>
  <si>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{"id":"M6-NyO-33b-I-1-EN","stimulus":"&lt;p&gt;Select the correct comparison.&lt;/p&gt;","hint":"&lt;p&gt;To order fractions and decimal numbers, type all numbers as fractions with the same denominator or all as decimal numbers.&lt;/p&gt;","feedback":"&lt;p&gt;To order fractions and decimal numbers, all numbers need to be written as fractions with the same denominator or as decimal number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</si>
  <si>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</si>
  <si>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</si>
  <si>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</si>
  <si>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</si>
  <si>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</si>
  <si>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{"id":"M6-NyO-33b-E-1-EN","stimulus":"&lt;p&gt;Drag the following numbers to put them in order from highest to lowest. Place them from top to bottom.&lt;/p&gt;","hint":"&lt;p&gt;To be able to order fractions and decimal numbers, type all the numbers as fractions with the same denominator or all as decimal numbers.&lt;/p&gt;","feedback":"&lt;p&gt;To be able to order fractions and decimal numbers, you have to type all the numbers as fractions with the same denominator or all as decimal numbers.&lt;/p&gt;&lt;p&gt;In this case:&lt;/p&gt;&lt;p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</si>
  <si>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</si>
  <si>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</si>
  <si>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</si>
  <si>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</si>
  <si>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</si>
  <si>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</si>
  <si>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</si>
  <si>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
    "id": "M6-NyO-33b-A-1-EN",
    "stimulus": "&lt;p&gt;Two friends have brought several small bottles of water to the beach. The fraction of bottles Ramon has drunk is &lt;span class=\"fr-math-v2 fr-draggable\" contenteditable=\"false\" data-original-math=\"\\(\\frac{{{Q1}}}{{{Q2}}}\\)\" draggable=\"true\"&gt;\\(\\frac{{{Q1}}}{{{Q2}}}\\)&lt;/span&gt;, while Nadia has drunk {{T2}} bottles. Which number is larger? Type it as an irreducible fraction and as a decimal number.&lt;/p&gt;",
    "template": "&lt;p&gt;As a fraction: {{response}}&lt;/p&gt;&lt;p&gt;As a decimal number: {{response}}&lt;/p&gt;",
    "hint": "&lt;p&gt;To order fractions and decimal numbers, write all the numbers as fractions with the same denominator or as decimal numbers.&lt;/p&gt;",
    "feedback": "&lt;p&gt;In order to order fractions and decimal numbers, all numbers should be written as fractions with the same denominator or as decimal numbers.&lt;/p&gt;&lt;p&gt;In this case:&lt;/p&gt;&lt;p style=\"text-align:center;\"&gt;&lt;span class=\"fr-math-v2 fr-draggable\" contenteditable=\"false\" data-original-math=\"\\(\\frac{{{Q1}}}{{{Q2}}}\\)\" draggable=\"true\"&gt;\\(\\frac{{{Q1}}}{{{Q2}}}\\)&lt;/span&gt; = {{T1}}&lt;/p&gt;&lt;p&gt;Therefore, the larger number is {{T3}}.&lt;/p&gt;",
    "seed": {
        "parameters": [
            {
                "name": "Q1",
                "list": [
                    3,
                    7,
                    9,
                    11,
                    13
                ]
            },
            {
                "name": "Q2",
                "list": [
                    2,
                    4,
                    5,
                    10
                ]
            },
            {
                "name": "Q3",
                "list": [
                    3,
                    7,
                    9,
                    11,
                    13
                ]
            },
            {
                "name": "Q4",
                "list": [
                    2,
                    4,
                    5,
                    10
                ]
            }
        ],
        "calculated": [
            {
                "name": "T1",
                "function": "{{Q1}}/{{Q2}}",
                "temp": "true"
            },
            {
                "name": "T2",
                "function": "{{Q3}}/{{Q4}}",
                "temp": "true"
            },
            {
                "name": "T3",
                "function": "math.max({{T1}},{{T2}})",
                "temp": "true"
            },
            {
                "name": "T300",
                "function": "Lemonlib.round({{T3}}*100,5)",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</si>
  <si>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</si>
  <si>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</si>
  <si>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</si>
  <si>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</si>
  <si>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</si>
  <si>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</si>
  <si>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
    "id": "M6-NyO-33b-A-2-EN",
    "stimulus": "&lt;p&gt;Zoe is deciding between two toys for her dog. One costs $&lt;span class=\"fr-math-v2 fr-draggable\" contenteditable=\"false\" data-original-math=\"\\(\\frac{{{Q1}}}{{{Q2}}}\\)\" draggable=\"true\"&gt;\\(\\frac{{{Q1}}}{{{Q2}}}\\)&lt;/span&gt; and the other costs ${{T2}}. If she chooses the cheaper one, how much will she pay? Type the price as an irreducible fraction and as a decimal number.&lt;/p&gt;",
    "template": "&lt;p&gt;As a fraction: {{response}}&lt;/p&gt;&lt;p&gt;As a decimal number: {{response}}&lt;/p&gt;",
    "hint": "&lt;p&gt;To order fractions and decimal numbers, write all the numbers as fractions with the same denominator or all as decimal numbers.&lt;/p&gt;",
    "feedback": "&lt;p&gt;To order fractions and decimal numbers, you have to write all the numbers as fractions with the same denominator or all as decimal numbers.&lt;/p&gt;&lt;p&gt;In this case:&lt;/p&gt;&lt;p style=\"text-align:center;\"&gt;&lt;span class=\"fr-math-v2 fr-draggable\" contenteditable=\"false\" data-original-math=\"\\(\\frac{{{Q1}}}{{{Q2}}}\\)\" draggable=\"true\"&gt;\\(\\frac{{{Q1}}}{{{Q2}}}\\)&lt;/span&gt; = {{T1}}&lt;/p&gt;&lt;p&gt;Therefore, the smaller number is {{T3}}.&lt;/p&gt;",
    "seed": {
        "parameters": [
            {
                "name": "Q1",
                "list": [
                    3,
                    7,
                    9,
                    11,
                    13
                ]
            },
            {
                "name": "Q2",
                "list": [
                    2,
                    4,
                    5,
                    10
                ]
            },
            {
                "name": "Q3",
                "list": [
                    3,
                    7,
                    9,
                    11,
                    13
                ]
            },
            {
                "name": "Q4",
                "list": [
                    2,
                    4,
                    5,
                    10
                ]
            }
        ],
        "calculated": [
            {
                "name": "T1",
                "function": "{{Q1}}/{{Q2}}",
                "temp": "true"
            },
            {
                "name": "T2",
                "function": "{{Q3}}/{{Q4}}",
                "temp": "true"
            },
            {
                "name": "T3",
                "function": "math.min({{T1}},{{T2}})",
                "temp": "true"
            },
            {
                "name": "T300",
                "function": "Lemonlib.round({{T3}}*100, 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</si>
  <si>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</si>
  <si>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</si>
  <si>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</si>
  <si>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</si>
  <si>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{"id":"M6-NyO-33b-A-3-EN","stimulus":"Anthony and Pili are comparing the prescription of their glasses. Anthony has &lt;span class=\"fr-math-v2 fr-draggable\" contenteditable=\"false\" data-original-math=\"\\(\\frac{{{Q1}}}{{{Q2}}}\\)\" draggable=\"true\"&gt;\\(\\frac{{{Q1}}}{{{Q2}}}\\)&lt;/span&gt; diopters and Pili, {{T2}}. Who has more diopters? Type this amount as an irreducible fraction and as a decimal number.","template":"&lt;p&gt;As a fraction: {{response}}&lt;/p&gt;&lt;p&gt;As a decimal number: {{response}}&lt;/p&gt;","hint":"To order fractions and decimal numbers, write all numbers as fractions with the same denominator or all as decimal numbers.","feedback":"&lt;p&gt;To order fractions and decimal numbers, you need to write all numbers as fractions with the same denominator or all as decimal numbers.&lt;/p&gt;&lt;p&gt;In this case:&lt;/p&gt;&lt;p style=\"text-align:center;\"&gt;&lt;span class=\"fr-math-v2 fr-draggable\" contenteditable=\"false\" data-original-math=\"\\(\\frac{{{Q1}}}{{{Q2}}}\\)\" draggable=\"true\"&gt;\\(\\frac{{{Q1}}}{{{Q2}}}\\)&lt;/span&gt; = {{T1}}&lt;/p&gt;&lt;p&gt;Therefore, the largest number is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</si>
  <si>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</si>
  <si>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</si>
  <si>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</si>
  <si>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</si>
  <si>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</si>
  <si>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</si>
  <si>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</si>
  <si>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{"id":"M6-NyO-34a-I-1-EN","stimulus":"&lt;p&gt;Drag the written form of each number to its corresponding place.&lt;/p&gt;","hint":"&lt;p&gt;Depending on their position after the decimal point, decimals can be tenths, hundredths, or thousandths.&lt;/p&gt;","feedback":"&lt;p&gt;Depending on their position after the decimal point, decimals can be tenths, hundredths, or thousandths.&lt;/p&gt;","seed":{"parameters":[{"name":"Q1","label":null,"min":101,"max":999,"step":2},{"name":"Q2","label":null,"min":11,"max":99,"step":2},{"name":"Q3","label":null,"min":1,"max":9,"step":1}],"calculated":[{"name":"A1","label":"0.{{Q1}}","function":"Lemonlib.numToWords({{Q1}},'en', 'female')[0].toUpperCase() + Lemonlib.numToWords({{Q1}},'en', 'female').slice(1,) + ' thousandths'"},{"name":"A2","label":"0.{{Q2}}","function":"Lemonlib.numToWords({{Q2}},'en', 'female')[0].toUpperCase() + Lemonlib.numToWords({{Q2}},'en', 'female').slice(1,) + ' hundredths'"},{"name":"A1","label":"0.{{Q3}}","function":"Lemonlib.numToWords({{Q3}},'en', 'female')[0].toUpperCase() + Lemonlib.numToWords({{Q3}},'en', 'female').slice(1,) + ' tenths'"}],"uniques":true},"algorithm":{"name":"linkOperationResult","template":"Match list","params":{"invert":true}}}</t>
  </si>
  <si>
    <t>¿Cómo se escribe el siguiente número?</t>
  </si>
  <si>
    <t>Q1 = Min = 2; Max = 9; Step 1</t>
  </si>
  <si>
    <t>T1 = {{Q1}}/10
T2 = Lemonlib.numToWords({{Q1}}, 'es')
A1 = "décimas"</t>
  </si>
  <si>
    <t>{"id":"M6-NyO-34a-E-1-EN","stimulus":"&lt;p&gt;How do you write the following number?&lt;/p&gt;","template":"&lt;p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thousandths.&lt;/p&gt;","seed":{"parameters":[{"name":"Q1","label":null,"min":2,"max":9,"step":1}],"calculated":[{"name":"T1","label":"{{function}}","function":"{{Q1}}/10","temp":true},{"name":"T2","label":"{{function}}","function":"Lemonlib.numToWords({{Q1}}, 'en', 'female')","temp":true},{"name":"A1","label":"tenths","function":""}],"uniques":true},"algorithm":{"name":"calculateOperation","template":"Cloze with text"}}</t>
  </si>
  <si>
    <t>¿Cómo se escribe este número?</t>
  </si>
  <si>
    <t>Q1 = Min = 2; Max = 99; Step 1</t>
  </si>
  <si>
    <t>T1 = {{Q1}}/100
T2 = Lemonlib.numToWords({{Q1}}, 'es')
A1 = "centésimas"</t>
  </si>
  <si>
    <t>{"id":"M6-NyO-34a-E-2-EN","stimulus":"&lt;p&gt;How do you write this number?&lt;/p&gt;","template":"&lt;p style=\"text-align:center;\"&gt;{{T2}}: {{T3}}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thousandths.&lt;/p&gt;","seed":{"parameters":[{"name":"Q1","label":null,"min":2,"max":99,"step":1}],"calculated":[{"name":"T1","label":"{{function}}","function":"{{Q1}}/100","temp":true},{"name":"T2","label":"{{function}}","function":"if ({{Q1}} % 10 == 0) {'{{T1}}'+'0'} else {{{T1}}}","temp":true},{"name":"T3","label":"{{function}}","function":"Lemonlib.numToWords({{Q1}},'en','female')","temp":true},{"name":"A1","label":"hundredths","function":""}],"uniques":true},"algorithm":{"name":"calculateOperation","template":"Cloze with text"}}</t>
  </si>
  <si>
    <t>¿Cómo se escribe el número que aparece a continuación?</t>
  </si>
  <si>
    <t>Q1 = Min = 2; Max = 999; Step 1</t>
  </si>
  <si>
    <t>T1 = {{Q1}}/1000
T2 = Lemonlib.numToWords({{Q1}}, 'es')
A1 =  "milésimas"</t>
  </si>
  <si>
    <t>{"id":"M6-NyO-34a-E-3-EN","stimulus":"&lt;p&gt;How do you write the number that appears next?&lt;/p&gt;","template":"&lt;p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3,"max":999,"step":2}],"calculated":[{"name":"T1","label":"{{function}}","function":"{{Q1}}/1000","temp":true},{"name":"T2","label":"{{function}}","function":"Lemonlib.numToWords({{Q1}},'en','female')","temp":true},{"name":"A1","label":"thousandth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</si>
  <si>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</si>
  <si>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</si>
  <si>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</si>
  <si>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</si>
  <si>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</si>
  <si>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</si>
  <si>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
    "id": "M6-NyO-34b-I-1-EN",
    "stimulus": "&lt;p&gt;Drag the numbers to their corresponding places.&lt;/p&gt;",
    "template": "&lt;p&gt;{{T1}} units and {{T2}} tenths: {{response}}&lt;/p&gt;\n&lt;p&gt;{{T3}} units and {{T4}} hundredths: {{response}}&lt;/p&gt;\n&lt;p&gt;{{T5}} units and {{T6}} thousandths: {{response}}&lt;/p&gt;",
    "hint": "&lt;p&gt;Based on their position after the decimal point, decimals can be tenths, hundredths, or thousandths.&lt;/p&gt;",
    "feedback": "&lt;p&gt;Based on their position after the decimal point, decimals can be tenths, hundredths, or thousandths.&lt;/p&gt;",
    "seed": {
        "parameters": [
            {
                "name": "Q1",
                "label": null,
                "min": 2,
                "max": 9,
                "step": 1
            },
            {
                "name": "Q2",
                "label": null,
                "min": 2,
                "max": 9,
                "step": 1
            },
            {
                "name": "Q3",
                "label": null,
                "min": 2,
                "max": 9,
                "step": 1
            },
            {
                "name": "Q4",
                "label": null,
                "min": 2,
                "max": 99,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 1)"
            },
            {
                "name": "A2",
                "label": "{{function}}",
                "function": "Lemonlib.round({{Q3}}+{{Q4}}/100, 2)"
            },
            {
                "name": "A3",
                "label": "{{function}}",
                "function": "Lemonlib.round({{Q5}}+{{Q6}}/1000, 3)"
            }
        ],
        "uniques": true
    },
    "algorithm": {
        "name": "calculateOperation",
        "template": "Cloze with drag &amp; drop",
        "params": {
            "keyboard": "INTERMEDIATE"
        }
    }
}</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</si>
  <si>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</si>
  <si>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</si>
  <si>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</si>
  <si>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
    "id": "M6-NyO-34b-I-2-EN",
    "stimulus": "&lt;p&gt;Drag the numbers to their corresponding place.&lt;/p&gt;",
    "template": "&lt;p&gt;{{T1}} units and {{T2}} hundredths: {{response}}&lt;/p&gt;\n&lt;p&gt;{{T3}} units and {{T4}} tenths: {{response}}&lt;/p&gt;\n&lt;p&gt;{{T5}} units and {{T6}} thousandths: {{response}}&lt;/p&gt;",
    "hint": "&lt;p&gt;Depending on their position behind the decimal point, decimals can be tenths, hundredths, or thousandths.&lt;/p&gt;",
    "feedback": "&lt;p&gt;Depending on their position behind the decimal point, decimals can be tenths, hundredths, or thousandths.&lt;/p&gt;",
    "seed": {
        "parameters": [
            {
                "name": "Q1",
                "label": null,
                "min": 2,
                "max": 9,
                "step": 1
            },
            {
                "name": "Q2",
                "label": null,
                "min": 2,
                "max": 99,
                "step": 1
            },
            {
                "name": "Q3",
                "label": null,
                "min": 2,
                "max": 9,
                "step": 1
            },
            {
                "name": "Q4",
                "label": null,
                "min": 2,
                "max": 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"Lemonlib.round({{Q1}}+{{Q2}}/100, 2)"
            },
            {
                "name": "A2",
                "label": "{{function}}",
                "function": "Lemonlib.round({{Q3}}+{{Q4}}/10, 1)"
            },
            {
                "name": "A3",
                "label": "{{function}}",
                "function": "Lemonlib.round({{Q5}}+{{Q6}}/1000, 3)"
            }
        ],
        "uniques": true
    },
    "algorithm": {
        "name": "calculateOperation",
        "template": "Cloze with drag &amp; drop",
        "params": {
            "keyboard": "INTERMEDIATE"
        }
    }
}</t>
  </si>
  <si>
    <t>Escribe el número \"{{T1}} centésismas\".</t>
  </si>
  <si>
    <t>El número es {{A1}}.</t>
  </si>
  <si>
    <t>Q1= Min=2; Max = 99; Step = 1</t>
  </si>
  <si>
    <t>T1=Lemonlib.numToWords({{Q1}},'es')
A1=Lemonlib.round({{Q1}}/100, 2)</t>
  </si>
  <si>
    <t>{"id":"M6-NyO-34b-E-1-EN","stimulus":"&lt;p&gt;Type the number \"{{T1}} hundredths\".&lt;/p&gt;","template":"&lt;p&gt;The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thousandths.&lt;/p&gt;","seed":{"parameters":[{"name":"Q1","min":2,"max":99,"step":1}],"calculated":[{"name":"T1","function":"Lemonlib.numToWords({{Q1}},'en','female')","temp":"true"},{"name":"A1","function":"Lemonlib.round({{Q1}}/100,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</si>
  <si>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</si>
  <si>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</si>
  <si>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</si>
  <si>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{"id":"M6-NyO-34b-E-2-EN","stimulus":"&lt;p&gt;Type the number \"{{T1}} tenths\".&lt;/p&gt;","template":"&lt;p&gt;The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thousandths.&lt;/p&gt;","seed":{"parameters":[{"name":"Q1","min":2,"max":9,"step":1}],"calculated":[{"name":"T1","function":"Lemonlib.numToWords({{Q1}},'en')","temp":"true"},{"name":"A1","function":"Lemonlib.round({{Q1}}/10,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</si>
  <si>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</si>
  <si>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</si>
  <si>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</si>
  <si>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{"id":"M6-NyO-34b-E-3-EN","stimulus":"&lt;p&gt;Type the number \"{{T1}} thousandths\".&lt;/p&gt;","template":"&lt;p&gt;The number is {{response}}.&lt;/p&gt;","hint":"&lt;p&gt;Depending on its position after the decimal point, decimals can be tenths, hundredths, or thousandths.&lt;/p&gt;","feedback":"&lt;p&gt;Depending on its position after the decimal point, decimals can be tenths, hundredths, or thousandths.&lt;/p&gt;","seed":{"parameters":[{"name":"Q1","min":3,"max":999,"step":2}],"calculated":[{"name":"T1","function":"Lemonlib.numToWords({{Q1}},'en','female')","temp":"true"},{"name":"A1","function":"Lemonlib.round({{Q1}}/1000,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</si>
  <si>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</si>
  <si>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</si>
  <si>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</si>
  <si>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</si>
  <si>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</si>
  <si>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</si>
  <si>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</si>
  <si>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{"id":"M6-NyO-35a-I-1-EN","stimulus":"&lt;p&gt;Choose the number that is greater than {{T1}}.&lt;/p&gt;","template":"&lt;p style=\"text-align:center;\"&gt;{{T1}} &lt; {{response}}&lt;/p&gt;","hint":"&lt;p&gt;Compare the numbers digit by digit starting with the units, then tenths, etc.&lt;/p&gt;","feedback":"&lt;p&gt;Compare the numbers digit by digit starting with the units, then tenths, etc.&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</si>
  <si>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</si>
  <si>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</si>
  <si>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</si>
  <si>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{"id":"M6-NyO-35a-I-2-EN","stimulus":"&lt;p&gt;Choose the number that is smaller than {{T1}}.&lt;/p&gt;","template":"&lt;p style=\"text-align:center;\"&gt;{{T1}} &gt; {{response}}&lt;/p&gt;","hint":"&lt;p&gt;Compare the numbers digit by digit, starting with the units, then the tenths, etcetera.&lt;/p&gt;","feedback":"&lt;p&gt;Compare the numbers digit by digit, starting with the units, then the tenths, etce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</si>
  <si>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</si>
  <si>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</si>
  <si>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</si>
  <si>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{"id":"M6-NyO-35a-E-1-EN","stimulus":"&lt;p&gt;Drag and put the following numbers in order from highest to lowest.&lt;/p&gt;","template":"&lt;p style=\"text-align:center;\"&gt;{{response}} &gt; {{response}} &gt; {{response}}&lt;/p&gt;","hint":"&lt;p&gt;Compare the numbers digit by digit, starting with the units, then tenths, etc.&lt;/p&gt;","feedback":"&lt;p&gt;Compare the numbers digit by digit, starting with the units, then tenths, etc.&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</si>
  <si>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</si>
  <si>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{"id":"M6-NyO-35a-E-2-EN","stimulus":"&lt;p&gt;Drag and put the following numbers in order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</si>
  <si>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</si>
  <si>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</si>
  <si>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</si>
  <si>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</si>
  <si>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{"id":"M6-NyO-35a-A-1-EN","stimulus":"&lt;p&gt;Nacho's parents have gone to the supermarket to buy the following kilograms of {{Q4}}, {{Q5}}, and {{Q6}}.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300,"step":1},{"name":"Q2","label":null,"min":10,"max":50,"step":1},{"name":"Q3","label":null,"min":10,"max":50,"step":1},{"name":"Q4","label":null,"list":["apples","bananas","oranges"]},{"name":"Q5","label":null,"list":["onions","carrots","asparagus"]},{"name":"Q6","label":null,"list":["dates","cashews","peanuts"]}],"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</si>
  <si>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</si>
  <si>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</si>
  <si>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</si>
  <si>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</si>
  <si>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
    "id": "M6-NyO-35a-A-2-EN",
    "stimulus": "&lt;p&gt;Fran, Fry, and Marta's pencils measure the following centimeters. Arrange these numbers from highest to lowest.&lt;/p&gt;",
    "template": "&lt;p style=\"text-align:center;\"&gt;{{response}} &gt; {{response}} &gt; {{response}}&lt;/p&gt;",
    "hint": "&lt;p&gt;Compare the numbers digit by digit starting with the units, then the tenths, and so on.&lt;/p&gt;",
    "feedback": "&lt;p&gt;Compare the numbers digit by digit starting with the units, then the tenths, and so on.&lt;/p&gt;",
    "seed": {
        "parameters": [
            {
                "name": "Q1",
                "label": null,
                "min": 1000,
                "max": 1500,
                "step": 1
            },
            {
                "name": "Q2",
                "label": null,
                "min": 10,
                "max": 50,
                "step": 1
            },
            {
                "name": "Q3",
                "label": null,
                "min": 10,
                "max": 50,
                "step": 1
            }
        ],
        "calculated": [
            {
                "name": "A1",
                "label": "{{function}}",
                "function": "Lemonlib.round(({{Q1}}+{{Q2}}+{{Q3}})/100, 1)"
            },
            {
                "name": "A2",
                "label": "{{function}}",
                "function": "Lemonlib.round(({{Q1}}+{{Q2}})/100, 2)"
            },
            {
                "name": "A3",
                "label": "{{function}}",
                "function": "Lemonlib.round({{Q1}}/100, 2)"
            }
        ],
        "uniques": true
    },
    "algorithm": {
        "name": "calculateOperation",
        "template": "Cloze with drag &amp; drop",
        "params": {
            "keyboard": "INTERMEDIATE"
        }
    }
}</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</si>
  <si>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</si>
  <si>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</si>
  <si>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</si>
  <si>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{"id":"M6-NyO-35a-A-3-EN","stimulus":"&lt;p&gt;Aurora has three jars with the following liters of water.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</si>
  <si>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</si>
  <si>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</si>
  <si>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</si>
  <si>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</si>
  <si>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</si>
  <si>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</si>
  <si>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</si>
  <si>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{"id":"M6-NyO-36a-I-1-EN","stimulus":"&lt;p&gt;Select the number formed by {{T1}} units, {{T2}} tenths, {{T3}} hundredths, and {{T4}} thousandths.&lt;/p&gt;","hint":"&lt;p&gt;A decimal number can be decomposed into the addition of its decimals.&lt;/p&gt;","feedback":"&lt;p&gt;A decimal number can be decomposed into the addition of its decimals.&lt;/p&gt;&lt;p style=\"text-align:center;\"&gt;{{Q1}} + {{T5}} + {{T6}} + {{T7}} = {{A1}}&lt;/p&gt;","seed":{"parameters":[{"name":"Q1","label":null,"min":2,"max":9,"step":1},{"name":"Q2","label":null,"min":2,"max":9,"step":1},{"name":"Q3","label":null,"min":2,"max":9,"step":1},{"name":"Q4","label":null,"min":2,"max":9,"step":1}],"calculated":[{"name":"T1","label":"{{function}}","function":"Lemonlib.numToWords({{Q1}}, 'en')","temp":true},{"name":"T2","label":"{{function}}","function":"Lemonlib.numToWords({{Q2}}, 'en')","temp":true},{"name":"T3","label":"{{function}}","function":"Lemonlib.numToWords({{Q3}}, 'en')","temp":true},{"name":"T4","label":"{{function}}","function":"Lemonlib.numToWords({{Q4}}, 'en')","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</si>
  <si>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</si>
  <si>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</si>
  <si>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</si>
  <si>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</si>
  <si>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</si>
  <si>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{"id":"M6-NyO-36a-E-1-EN","stimulus":"&lt;p&gt;Type the decimals that make up the number {{T1}}.&lt;/p&gt;","template":"&lt;p&gt;Units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</si>
  <si>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</si>
  <si>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</si>
  <si>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</si>
  <si>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{"id":"M6-NyO-36a-A-1-EN","stimulus":"&lt;p&gt;Sergio has cooked a cake that weighs {{T1}} kg. Type the decimals that form this number.&lt;/p&gt;","template":"&lt;p style=\"text-align:center;\"&gt;Units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</si>
  <si>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</si>
  <si>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</si>
  <si>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{"id":"M6-NyO-36a-A-2-EN","stimulus":"&lt;p&gt;A bus has traveled {{T1}} km between two stops. Type the decimals that form this number.&lt;/p&gt;","template":"&lt;p style=\"text-align:center;\"&gt;Units + tenths + hundredths + thousandths = {{T1}}&lt;/p&gt;&lt;p style=\"text-align:center;\"&gt;{{response}} + {{response}} + {{response}} + {{response}} = {{T1}}&lt;/p&gt;","hint":"&lt;p&gt;A decimal number can be decomposed into the sum of its decimals.&lt;/p&gt;","feedback":"&lt;p&gt;A decimal number can be decomposed into the sum of its decimal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</si>
  <si>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</si>
  <si>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</si>
  <si>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</si>
  <si>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</si>
  <si>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{"id":"M6-NyO-36a-A-3-EN","stimulus":"&lt;p&gt;Mariana spent ${{T1}} on a gift for her sister. Type the decimals that make up this number.&lt;/p&gt;","template":"&lt;p style=\"text-align:center;\"&gt;Units + tenths + hundredths = {{T1}}&lt;/p&gt;&lt;p style=\"text-align:center;\"&gt;{{response}} + {{response}} + {{response}} = {{T1}}&lt;/p&gt;","hint":"&lt;p&gt;A decimal number can be broken down into the addition of its decimals.&lt;/p&gt;","feedback":"&lt;p&gt;A decimal number can be broken down into the addition of its decimals.&lt;/p&gt;","seed":{"parameters":[{"name":"Q1","min":1,"max":9,"step":1},{"name":"Q2","min":1,"max":9,"step":1},{"name":"Q3","min":1,"max":9,"step":1}],"calculated":[{"name":"T1","function":"Lemonlib.round({{Q1}}+{{Q2}}/10+{{Q3}}/100,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</si>
  <si>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</si>
  <si>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</si>
  <si>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</si>
  <si>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</si>
  <si>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</si>
  <si>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</si>
  <si>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</si>
  <si>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</si>
  <si>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{"id":"M6-NyO-53a-I-1-EN","stimulus":"&lt;p&gt;Drag the correct numbers.&lt;/p&gt;","template":"&lt;p&gt;The approximation of {{T1}} to the units is {{response}}.&lt;/p&gt;&lt;p&gt;The approximation of {{T1}} to the hundredths is {{response}}.&lt;/p&gt;","hint":"&lt;p&gt;To round a number, you must find which two it is between and choose the closest one.&lt;/p&gt;","feedback":"&lt;p&gt;To round a number, you must find which two it is between and choose the closest one.&lt;/p&gt;","seed":{"parameters":[{"name":"Q1","label":null,"min":1,"max":999,"step":1},{"name":"Q2","label":null,"list":[2,3,4,6,7,8]}],"calculated":[{"name":"T1","label":"{{function}}","function":"Lemonlib.round({{Q1}}/100+{{Q2}}/1000,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As {{T1}} is {{T4}} tenths from {{T2}} and {{T5}} tenths from {{T3}}, the nearest unit is {{function}}."},{"name":"A2","label":"{{function}}","function":"Lemonlib.round({{T1}},2)","feedback":"As {{T1}} is {{T8}} thousandths from {{T2}} and {{T9}} thousandths from {{T3}}, the nearest hundredth is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</si>
  <si>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</si>
  <si>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</si>
  <si>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</si>
  <si>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{"id":"M6-NyO-53a-I-2-EN","stimulus":"&lt;p&gt;Drag the correct numbers.&lt;/p&gt;","template":"&lt;p&gt;The approximation of {{T1}} to the hundredths is {{response}}.&lt;/p&gt;&lt;p&gt;The approximation of {{T1}} to the tenths is {{response}}.&lt;/p&gt;","hint":"&lt;p&gt;To round a number, you need to look for which two numbers it is between and choose the closest one.&lt;/p&gt;","feedback":"&lt;p&gt;To round a number, you need to look for which two numbers it is between and choose the closest one.&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Since {{T1}} is {{T4}} thousandths from {{T2}} and {{T5}} thousandths from {{T3}}, the closest hundredth is {{function}}."},{"name":"A2","label":"{{function}}","function":"Lemonlib.round({{T1}},1)","feedback":"Since {{T1}} is {{T8}} thousandths from {{T6}} and {{T9}} thousandths from {{T7}}, the closest tenth is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</si>
  <si>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</si>
  <si>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</si>
  <si>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</si>
  <si>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</si>
  <si>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{"id":"M6-NyO-53a-E-1-EN","stimulus":"&lt;p&gt;Round to the hundredths.&lt;/p&gt;","template":"&lt;p style=\"text-align:center;\"&gt;{{T1}} → {{response}}&lt;/p&gt;","hint":"&lt;p&gt;To round a number, you must find the two numbers between which it lies and choose the closest one.&lt;/p&gt;","feedback":"&lt;p&gt;To approximate a number to the hundredths, you need to find between which two hundredths it lies. In this case, between {{T2}} and {{T3}}.&lt;/p&gt;&lt;p&gt;Next, you need to check which of the two it is closest to. In this case, {{T1}} is {{T4}} thousandths from {{T2}} and {{T5}} thousandths from {{T3}}, so the closest hundredth is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</si>
  <si>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</si>
  <si>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</si>
  <si>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</si>
  <si>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</si>
  <si>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{"id":"M6-NyO-53a-E-2-EN","stimulus":"&lt;p&gt;Approximate to the tenths.&lt;/p&gt;","template":"&lt;p style=\"text-align:center;\"&gt;{{T1}} → {{response}}&lt;/p&gt;","hint":"&lt;p&gt;To round a number, look for which two it is between and choose the closest one.&lt;/p&gt;","feedback":"&lt;p&gt;To approximate a number to the tenths, look for which two tenths it is between. In this case, between {{T2}} and {{T3}}.&lt;/p&gt;&lt;p&gt;Next, check which of the two it is closest to. In this case, {{T1}} is {{T4}} hundredths from {{T2}} and {{T5}} hundredths from {{T3}}, so the closest tenth is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</si>
  <si>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</si>
  <si>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</si>
  <si>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</si>
  <si>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</si>
  <si>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{"id":"M6-NyO-53a-E-3-EN","stimulus":"&lt;p&gt;Round to the nearest unit.&lt;/p&gt;","template":"&lt;p style=\"text-align:center;\"&gt;{{T1}} → {{response}}&lt;/p&gt;","hint":"&lt;p&gt;To round a number, you have to find the two closest numbers and choose the nearest one.&lt;/p&gt;","feedback":"&lt;p&gt;To round a number to the nearest unit, you have to find the two closest units. In this case, between {{T2}} and {{T3}}.&lt;/p&gt;&lt;p&gt;Next, you have to check which of the two is closer. In this case, {{T1}} is {{T4}} tenths from {{T2}} and {{T5}} tenths from {{T3}}, so the nearest unit is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</si>
  <si>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</si>
  <si>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</si>
  <si>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</si>
  <si>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</si>
  <si>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</si>
  <si>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{"id":"M6-NyO-53a-A-1-EN","stimulus":"&lt;p&gt;In a factory, they have noticed that one of their flour sacks weighs {{T1}} kg. Approximate this mass to the units.&lt;/p&gt;","template":"&lt;p style=\"text-align:center;\"&gt;{{T1}} kg → {{response}} kg&lt;/p&gt;","hint":"&lt;p&gt;To round a number, you need to find the two numbers between which it is located and choose the closest one.&lt;/p&gt;","feedback":"&lt;p&gt;To approximate a number to the units, you need to find the two units between which it is located. In this case, between {{T2}} and {{T3}}.&lt;/p&gt;&lt;p&gt;Next, check which of the two is closest. In this case, {{T1}} is {{T4}} tenths away from {{T2}} and {{T5}} tenths away from {{T3}}, so the closest unit is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</si>
  <si>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</si>
  <si>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</si>
  <si>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</si>
  <si>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</si>
  <si>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{"id":"M6-NyO-53a-A-2-EN","stimulus":"&lt;p&gt;An athlete has made a long jump of {{T1}} m. Approximate this distance to the hundredths.&lt;/p&gt;","template":"&lt;p style=\"text-align:center;\"&gt;{{T1}} m → {{response}} m&lt;/p&gt;","hint":"&lt;p&gt;To round a number, look for the two numbers it is between and choose the closest one.&lt;/p&gt;","feedback":"&lt;p&gt;To approximate a number to the hundredths, look for the two-hundredths it is between. In this case, between {{T2}} and {{T3}}.&lt;/p&gt;&lt;p&gt;Next, check which of the two is closest. In this case, {{T1}} is {{T4}} thousandths away from {{T2}} and {{T5}} thousandths away from {{T3}}, so the closest hundredth is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</si>
  <si>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</si>
  <si>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</si>
  <si>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</si>
  <si>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</si>
  <si>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</si>
  <si>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{"id":"M6-NyO-53a-A-3-EN","stimulus":"&lt;p&gt;A teacher has graded an exam with {{T1}} points. Round this score to the tenths.&lt;/p&gt;","template":"&lt;p&gt;{{response}} points&lt;/p&gt;","hint":"&lt;p&gt;To round a number, you have to look between which two it is and choose the closest one.&lt;/p&gt;","feedback":"&lt;p&gt;To approximate a number to the tenths, look between which two tenths it is. In this case, between {{T2}} and {{T3}}.&lt;/p&gt;&lt;p&gt;Next, check which of the two is closest. In this case, {{T1}} is {{T4}} hundredths away from {{T2}} and {{T5}} hundredths away from {{T3}}, so the closest tenth is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</si>
  <si>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</si>
  <si>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</si>
  <si>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</si>
  <si>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</si>
  <si>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</si>
  <si>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</si>
  <si>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</si>
  <si>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{"id":"M6-NyO-37a-I-1-EN","stimulus":"&lt;p&gt;Choose the result of the following addition.&lt;/p&gt;&lt;p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</si>
  <si>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</si>
  <si>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</si>
  <si>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</si>
  <si>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</si>
  <si>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{"id":"M6-NyO-37a-E-1-EN","stimulus":"&lt;p&gt;Calculate this addition.&lt;/p&gt;","template":"&lt;p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</si>
  <si>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</si>
  <si>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</si>
  <si>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</si>
  <si>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</si>
  <si>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</si>
  <si>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</si>
  <si>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
    "id": "M6-NyO-37a-A-1-EN",
    "stimulus": "&lt;p&gt;Sebastian has driven &lt;span class=\"no-break\"&gt;{{T2}} km&lt;/span&gt; until he reached a gas station and then drove &lt;span class=\"no-break\"&gt;{{T3}} km&lt;/span&gt; to get to his destination. How much distance has he traveled in total?&lt;/p&gt;",
    "template": "&lt;p&gt;He has traveled {{response}} km.&lt;/p&gt;",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
    "seed": {
        "parameters": [
            {
                "name": "Q2",
                "min": 1001,
                "max": 6001,
                "step": 2
            },
            {
                "name": "Q3",
                "min": 1001,
                "max": 7001,
                "step": 2
            }
        ],
        "calculated": [
            {
                "name": "T2",
                "function": "Lemonlib.round({{Q2}}/100,2)",
                "temp": "true"
            },
            {
                "name": "T3",
                "function": "Lemonlib.round({{Q3}}/100,2)",
                "temp": "true"
            },
            {
                "name": "T4",
                "function": "Lemonlib.round({{T2}}+{{T3}}-math.floor(({{T2}}+{{T3}})/10)*10,2)",
                "temp": "true"
            },
            {
                "name": "T5",
                "label": "{{function}}",
                "function": "if({{T4}}*100 % 100 == 0){''+'{{T4}}'+'.00'}else if({{T4}}*100 % 10 == 0){''+'{{T4}}'+'0'}else{''+'{{T4}}'}",
                "temp": "true"
            },
            {
                "name": "T6",
                "label": "{{function}}",
                "function": "Lemonlib.round({{T2}}+{{T3}}, 2)",
                "temp": "true"
            },
            {
                "name": "A1",
                "label": "{{function}}",
                "function": "if({{T6}}*100 % 100 == 0){''+'{{T6}}'+'.00'}else if({{T6}}*100 % 10 == 0){''+'{{T6}}'+'0'}else{''+'{{T6}}'}"
            }
        ],
        "uniques": true
    },
    "algorithm": {
        "name": "calculateOperation",
        "params": {
            "method": "equivSymbolic",
            "keyboard": "INTERMEDIATE"
        }
    }
}</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</si>
  <si>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</si>
  <si>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</si>
  <si>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</si>
  <si>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</si>
  <si>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</si>
  <si>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</si>
  <si>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
    "id": "M6-NyO-37a-A-2-EN",
    "stimulus": "&lt;p&gt;In a store, the price of a {{Q4}} game is &lt;span class=\"no-break\"&gt;${{T1}}&lt;/span&gt; and the price of a {{Q5}} movie is &lt;span class=\"no-break\"&gt;${{T2}}.&lt;/span&gt; If a customer buys one item of each type, how much do they have to pay?&lt;/p&gt;",
    "template": "&lt;p&gt;They have to pay ${{response}}.&lt;/p&gt;",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
    "seed": {
        "parameters": [
            {
                "name": "Q1",
                "min": 2501,
                "max": 3501,
                "step": 2
            },
            {
                "name": "Q2",
                "min": 2101,
                "max": 3001,
                "step": 2
            },
            {
                "name": "Q4",
                "list": [
                    "strategy",
                    "puzzle",
                    "role-playing"
                ]
            },
            {
                "name": "Q5",
                "list": [
                    "comedy",
                    "mystery",
                    "fantasy"
                ]
            }
        ],
        "calculated": [
            {
                "name": "T1",
                "function": "{{Q1}}/100",
                "temp": "true"
            },
            {
                "name": "T2",
                "function": "{{Q2}}/100",
                "temp": "true"
            },
            {
                "name": "A1",
                "function": "Lemonlib.round({{T1}}+{{T2}},2)"
            },
            {
                "name": "T4",
                "function": "Lemonlib.round({{T1}}+{{T2}}-math.floor(({{T1}}+{{T2}})/10)*10,2)",
                "temp": "true"
            }
        ],
        "uniques": true
    },
    "algorithm": {
        "name": "calculateOperation",
        "params": {
            "method": "equivLiteral",
            "keyboard": "INTERMEDIATE"
        }
    }
}</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</si>
  <si>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</si>
  <si>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</si>
  <si>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</si>
  <si>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</si>
  <si>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{"id":"M6-NyO-37a-A-3-EN","stimulus":"&lt;p&gt;Ana's father went to the supermarket and bought &lt;span class=\"no-break\"&gt;{{T1}} kg&lt;/span&gt; of {{Q4}} and &lt;span class=\"no-break\"&gt;{{T2}} kg&lt;/span&gt; of {{Q5}}. How many kilograms of fruit has he bought?&lt;/p&gt;","template":"&lt;p&gt;He bought {{response}} kg of fruit.&lt;/p&gt;","hint":"&lt;div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apples","bananas","oranges"]},{"name":"Q5","list":["blueberries","blackberries","raspberries"]}],"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</si>
  <si>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</si>
  <si>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</si>
  <si>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</si>
  <si>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</si>
  <si>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</si>
  <si>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</si>
  <si>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</si>
  <si>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{"id":"M6-NyO-38a-I-1-EN","stimulus":"&lt;p&gt;Choose the result of the following subtraction.&lt;/p&gt;&lt;p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</si>
  <si>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</si>
  <si>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</si>
  <si>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</si>
  <si>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</si>
  <si>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</si>
  <si>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</si>
  <si>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{"id":"M6-NyO-38a-E-1-EN","stimulus":"&lt;p&gt;Calculate this subtraction.&lt;/p&gt;","template":"&lt;p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</si>
  <si>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</si>
  <si>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</si>
  <si>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</si>
  <si>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</si>
  <si>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</si>
  <si>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</si>
  <si>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
    "id": "M6-NyO-38a-A-1-EN",
    "stimulus": "&lt;p&gt;Lia had ${{T1}} in her bank account, but on Thursday she withdrew ${{T2}}. How much money is left in the bank account?&lt;/p&gt;",
    "template": "&lt;p&gt;There are ${{response}} left.&lt;/p&gt;",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8%;\"&gt;{{T1}}&lt;/span&gt;&lt;/div&gt;&lt;/div&gt;&lt;/div&gt;&lt;/div&gt;",
    "feedback": "&lt;p&gt;The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1001,
                "max": 50001,
                "step": 2
            },
            {
                "name": "Q2",
                "label": null,
                "min": 100,
                "max": 5000,
                "step": 1
            },
            {
                "name": "Q3",
                "label": null,
                "list": [
                    2,
                    4,
                    6,
                    8
                ]
            }
        ],
        "calculated": [
            {
                "name": "T1",
                "label": "{{function}}",
                "function": "Lemonlib.round({{Q1}}/100+{{Q2}}/10+{{Q3}}/100,2)",
                "temp": true
            },
            {
                "name": "T2",
                "label": "{{function}}",
                "function": "Lemonlib.round({{Q1}}/100,2)",
                "temp": true
            },
            {
                "name": "A1",
                "label": "{{function}}",
                "function": "Lemonlib.round({{Q2}}/10+{{Q3}}/100,2)"
            }
        ],
        "uniques": true
    },
    "algorithm": {
        "name": "calculateOperation",
        "params": {
            "method": "equivLiteral",
            "keyboard": "INTERMEDIATE"
        }
    }
}</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</si>
  <si>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</si>
  <si>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</si>
  <si>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</si>
  <si>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</si>
  <si>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</si>
  <si>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</si>
  <si>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{"id":"M6-NyO-38a-A-2-EN","stimulus":"&lt;p&gt;At a zoo, the caretakers have left &lt;span class=\"no-break\"&gt;{{T1}} kg&lt;/span&gt; of meat in the {{Q3}}'s enclosure. If the {{Q3}} has only eaten &lt;span class=\"no-break\"&gt;{{T2}} kg,&lt;/span&gt; how many kilograms of meat has it not eaten?&lt;/p&gt;","template":"&lt;p&gt;It has not eaten &lt;span class=\"no-break\"&gt;{{response}} kg&lt;/span&gt; of meat.&lt;/p&gt;","hint":"&lt;div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er","lio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</si>
  <si>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</si>
  <si>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</si>
  <si>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</si>
  <si>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</si>
  <si>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{"id":"M6-NyO-38a-A-3-EN","stimulus":"&lt;p&gt;Natalie wants to donate ${{T1}} to an NGO and in her piggy bank she has ${{T2}}. How much more money does she need to save?&lt;/p&gt;","template":"&lt;p&gt;She needs ${{response}} more.&lt;/p&gt;","hint":"&lt;div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</si>
  <si>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</si>
  <si>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</si>
  <si>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</si>
  <si>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</si>
  <si>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</si>
  <si>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</si>
  <si>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</si>
  <si>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</si>
  <si>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{"id":"M6-NyO-39a-I-1-EN","stimulus":"&lt;p&gt;Drag the correct result of this multiplication.&lt;/p&gt;","template":"&lt;p style=\"text-align:center;\"&gt;{{T1}} × {{T2}} = {{response}}&lt;/p&gt;","hint":"&lt;p&gt;The result has to have as many decimal places as the two factors combined.&lt;/p&gt;","feedback":"&lt;p&gt;First, multiply the factors as if they were whole numbers:&lt;/p&gt;&lt;p style=\"text-align:center;\"&gt;{{Q1}} × {{Q2}} = {{T3}}&lt;/p&gt;&lt;p&gt;Then, set aside from the right as many decimal places as there are in the two factors combined. In this case, there are 3, so:&lt;/p&gt;&lt;p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</si>
  <si>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</si>
  <si>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</si>
  <si>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</si>
  <si>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{"id":"M6-NyO-39a-I-2-EN","stimulus":"&lt;p&gt;Drag the correct result of this multiplication.&lt;/p&gt;","template":"&lt;p style=\"text-align:center;\"&gt;{{T1}} × {{T2}} = {{response}}&lt;/p&gt;","hint":"&lt;p&gt;The result must have as many decimals as the two factors combined.&lt;/p&gt;","feedback":"&lt;p&gt;First, you have to multiply the factors as if they were natural numbers:&lt;/p&gt;&lt;p style=\"text-align:center;\"&gt;{{Q1}} × {{Q2}} = {{T3}}&lt;/p&gt;&lt;p&gt;After that, set aside as many decimal numbers from the right as there are in the two factors. In this case, there are 2, so:&lt;/p&gt;&lt;p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</si>
  <si>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</si>
  <si>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</si>
  <si>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{"id":"M6-NyO-39a-E-1-EN","stimulus":"&lt;p&gt;Type the result of this multiplication.&lt;/p&gt;","template":"&lt;p style=\"text-align:center;\"&gt;{{T1}} × {{T2}} = {{response}}&lt;/p&gt;","hint":"&lt;p&gt;The result must have as many decimal places as the two factors combined.&lt;/p&gt;","feedback":"&lt;p&gt;First, multiply the factors as if they were natural numbers:&lt;/p&gt;&lt;p style=\"text-align:center;\"&gt;{{Q1}} × {{Q2}} = {{T3}}&lt;/p&gt;&lt;p&gt;Then, shift as many decimal places to the right as there are in the two factors. In this case, there are 3, therefore:&lt;/p&gt;&lt;p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</si>
  <si>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</si>
  <si>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</si>
  <si>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{"id":"M6-NyO-39a-E-2-EN","stimulus":"&lt;p&gt;Type the result of this multiplication.&lt;/p&gt;","template":"&lt;p style=\"text-align:center;\"&gt;{{T1}} × {{T2}} = {{response}}&lt;/p&gt;","hint":"&lt;p&gt;The result must have as many decimals as both factors combined.&lt;/p&gt;","feedback":"&lt;p&gt;First, multiply the factors as if they were natural numbers:&lt;/p&gt;&lt;p style=\"text-align:center;\"&gt;{{Q1}} × {{Q2}} = {{T3}}&lt;/p&gt;&lt;p&gt;Then, move from the right as many decimal places as there are in both factors. In this case, there are 2, so:&lt;/p&gt;&lt;p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</si>
  <si>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</si>
  <si>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</si>
  <si>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</si>
  <si>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</si>
  <si>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
    "id": "M6-NyO-39a-A-1-EN",
    "stimulus": "&lt;p&gt;Martina walks {{T1}} km every day. How many kilometers will she walk in {{Q2}} days?&lt;/p&gt;",
    "template": "&lt;p&gt;She will walk {{response}} km.&lt;/p&gt;",
    "hint": "&lt;p&gt;The result must have as many decimals as the two factors combined.&lt;/p&gt;",
    "feedback": "&lt;p&gt;First, you have to multiply the factors as if they were natural numbers:&lt;/p&gt;&lt;p style=\"text-align:center;\"&gt;{{Q1}} × {{Q2}} = {{T3}}&lt;/p&gt;&lt;p&gt;Then, set aside from the right as many decimal places as there are in the two factors. In this case it is 2, therefore:&lt;/p&gt;&lt;p style=\"text-align:center;\"&gt;{{T3}} → {{A1}}&lt;/p&gt;",
    "seed": {
        "parameters": [
            {
                "name": "Q1",
                "min": 201,
                "max": 899,
                "step": 2
            },
            {
                "name": "Q2",
                "min": 3,
                "max": 30,
                "step": 1
            }
        ],
        "calculated": [
            {
                "name": "A1",
                "function": "{{Q1}}*{{Q2}}/100"
            },
            {
                "name": "T1",
                "function": "{{Q1}}/100",
                "temp": "true"
            },
            {
                "name": "T3",
                "function": "{{Q1}}*{{Q2}}",
                "temp": "true"
            }
        ],
        "uniques": true
    },
    "algorithm": {
        "name": "calculateOperation",
        "params": {
            "method": "equivLiteral",
            "keyboard": "INTERMEDIATE"
        }
    }
}</t>
  </si>
  <si>
    <t>La tabla de la mesa de Camilo mide {{T1}} cm de largo y {{T2}} cm de ancho. Calcula su área.</t>
  </si>
  <si>
    <t>La tabla mide {{A1}} cm&lt;sup&gt;2&lt;/sup&gt;.</t>
  </si>
  <si>
    <t>Q1= Min = 5001; Max = 9999; Step= 2
Q2= Min = 501; Max = 999; Step= 2</t>
  </si>
  <si>
    <t>A1={{Q1}}*{{Q2}}/1000
T1 = {{Q1}}/100
T2 = {{Q2}}/10
T3 = {{Q1}}*{{Q2}}</t>
  </si>
  <si>
    <t>{"id":"M6-NyO-39a-A-2-EN","stimulus":"&lt;p&gt;The tabletop of Camilo's table measures {{T1}} cm in length and {{T2}} cm in width. Calculate its area.&lt;/p&gt;","template":"&lt;p&gt;The table measures {{response}} cm&lt;sup&gt;2&lt;/sup&gt;.&lt;/p&gt;","hint":"&lt;p&gt;The result must have as many decimal places as both factors combined.&lt;/p&gt;","feedback":"&lt;p&gt;First, you have to multiply the factors as if they were natural numbers:&lt;/p&gt;&lt;p style=\"text-align:center;\"&gt;{{Q1}} × {{Q2}} = {{T3}}&lt;/p&gt;&lt;p&gt;Then, set aside as many decimal places from the right as there are in both factors. In this case, there are 3, so:&lt;/p&gt;&lt;p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</si>
  <si>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</si>
  <si>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</si>
  <si>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</si>
  <si>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{"id":"M6-NyO-39a-A-3-EN","stimulus":"&lt;p&gt;A liter of juice costs ${{T1}}. How much do you have to pay for {{Q2}} liters?&lt;/p&gt;","template":"&lt;p&gt;You have to pay ${{response}}.&lt;/p&gt;","hint":"&lt;p&gt;The result must have as many decimal places as the two factors combined.&lt;/p&gt;","feedback":"&lt;p&gt;First, multiply the factors as if they were natural numbers:&lt;/p&gt;&lt;p style=\"text-align:center;\"&gt;{{Q1}} × {{Q2}} = {{T3}}&lt;/p&gt;&lt;p&gt;Then, set aside as many decimal digits from the right as there are in the two factors. In this case, there are 2, so:&lt;/p&gt;&lt;p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</si>
  <si>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</si>
  <si>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</si>
  <si>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</si>
  <si>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</si>
  <si>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</si>
  <si>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</si>
  <si>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</si>
  <si>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</si>
  <si>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{"id":"M6-NyO-40a-I-1-EN","stimulus":"&lt;p&gt;Drag the correct result of this division.&lt;/p&gt;","template":"&lt;p style=\"text-align:center;\"&gt;{{T11}} : {{Q2}} = {{response}}&lt;/p&gt;","hint":"&lt;p&gt;After dividing the inexact part of the dividend, a comma should be added to the quotient to continue the division.&lt;/p&gt;","feedback":"&lt;p&gt;After dividing the inexact part of the dividend, a comma should be added to the quotient to continue the divisio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</si>
  <si>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</si>
  <si>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</si>
  <si>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</si>
  <si>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</si>
  <si>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</si>
  <si>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</si>
  <si>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{"id":"M6-NyO-40a-I-2-EN","stimulus":"&lt;p&gt;Drag the correct result of this division.&lt;/p&gt;","template":"&lt;p style=\"text-align:center;\"&gt;{{T1}} : {{T2}} = {{response}}&lt;/p&gt;","hint":"&lt;p&gt;If there are decimals in the divisor, you must write an equivalent division without decimals.&lt;/p&gt;","feedback":"&lt;p&gt;If there are decimals in the divisor, you must write an equivalent division without them.&lt;/p&gt;&lt;p&gt;In this case:&lt;/p&gt;&lt;p&gt;{{T3}} : {{Q1}}&lt;/p&gt;&lt;p&gt;The result of this division is the same as the division in the statement.&lt;/p&gt;","seed":{"parameters":[{"name":"Q1","label":null,"min":9,"max":100,"step":1},{"name":"Q2","label":null,"min":3,"max":15,"step":1},{"name":"Q3","label":null,"min":1,"max":9,"step":1},{"name":"Q4","label":null,"min":3,"max":15,"step":1},{"name":"Q5","label":null,"min":1,"max":9,"step":1},{"name":"Q6","label":null,"min":3,"max":15,"step":1},{"name":"Q7","label":null,"min":1,"max":9,"step":1}],"calculated":[{"name":"T1","label":"{{function}}","function":"Lemonlib.round(({{Q2}}+{{Q3}}/100)*{{Q1}}, 2)","temp":true},{"name":"T2","label":"{{function}}","function":"{{Q1}}/10","temp":true},{"name":"T3","label":"{{function}}","function":"Lemonlib.round(({{Q2}}+{{Q3}}/100)*{{Q1}}*10, 2)","temp":true},{"name":"A1","label":"{{function}}","function":"Lemonlib.round({{Q2}}*10+{{Q3}}/10, 2)"},{"name":"A2","label":"{{function}}","function":"Lemonlib.round({{Q4}}*10+{{Q5}}/10, 2)","incorrect":true},{"name":"A3","label":"{{function}}","function":"Lemonlib.round({{Q6}}*10+{{Q7}}/10, 2)","incorrect":true}],"uniques":true},"algorithm":{"name":"calculateOperation","template":"Cloze with drag &amp; drop","params":{"keyboard":"INTERMEDIATE"}}}</t>
  </si>
  <si>
    <t>Calcula el resultado de la siguiente división hasta las centésimas.</t>
  </si>
  <si>
    <t>{{T1}} : {{Q2}} = {{A1}}</t>
  </si>
  <si>
    <t>Q1= Min = 9; Max = 100; Step = 1
Q2= Min = 3; Max = 15; Step = 1
Q3= Min = 1; Max = 9; Step = 1</t>
  </si>
  <si>
    <t>T1 = ({{Q1}}/10+{{Q3}}/100)*{{Q2}}
A1 = {{Q1}}/10+{{Q3}}/100</t>
  </si>
  <si>
    <t>{"id":"M6-NyO-40a-E-1-EN","stimulus":"&lt;p&gt;Calculate the result of the following division up to the hundredths&lt;/p&gt;","template":"&lt;p style=\"text-align:center;\"&gt;{{T1}} : {{Q2}} = {{response}}&lt;/p&gt;","hint":"&lt;p&gt;After finishing dividing the inexact part of the dividend, add a comma in the quotient to continue the division.&lt;/p&gt;","feedback":"&lt;p&gt;After finishing dividing the inexact part of the dividend, add a comma in the quotient to continue the division.&lt;/p&gt;","seed":{"parameters":[{"name":"Q1","min":9,"max":100,"step":1},{"name":"Q2","min":3,"max":15,"step":1},{"name":"Q3","min":1,"max":9,"step":1}],"calculated":[{"name":"T1","function":"Lemonlib.round(({{Q1}}/10+{{Q3}}/100)*{{Q2}},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</si>
  <si>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</si>
  <si>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</si>
  <si>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</si>
  <si>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{"id":"M6-NyO-40a-E-2-EN","stimulus":"&lt;p&gt;Calculate the result of the following division up to the hundredths place.&lt;/p&gt;","template":"&lt;p style=\"text-align:center;\"&gt;{{T1}} : {{T2}} = {{response}}&lt;/p&gt;","hint":"&lt;p&gt;If there are decimals in the divisor, you need to write an equivalent division without decimals.&lt;/p&gt;","feedback":"&lt;p&gt;If there are decimals in the divisor, you need to write an equivalent division without them.&lt;/p&gt;&lt;p&gt;In this case:&lt;/p&gt;&lt;p&gt;{{T3}} : {{Q1}}&lt;/p&gt;&lt;p&gt;The result of this division is the same as the one in the statement.&lt;/p&gt;","seed":{"parameters":[{"name":"Q1","min":9,"max":100,"step":1},{"name":"Q2","min":3,"max":15,"step":1},{"name":"Q3","min":1,"max":9,"step":1}],"calculated":[{"name":"T1","function":"Lemonlib.round(({{Q2}}/10+{{Q3}}/1000)*{{Q1}},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</si>
  <si>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</si>
  <si>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</si>
  <si>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</si>
  <si>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</si>
  <si>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</si>
  <si>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{"id":"M6-NyO-40a-A-1-EN","stimulus":"&lt;p&gt;Sophia has biked {{T1}} km for {{Q3}} days. If she has traveled the same distance each day, how many kilometers has she biked per day?&lt;/p&gt;","template":"&lt;p&gt;She has traveled {{response}} km per day.&lt;/p&gt;","hint":"&lt;p&gt;After dividing the inexact part of the dividend, you need to add a decimal point to the quotient to continue the division.&lt;/p&gt;","feedback":"&lt;p&gt;After dividing the inexact part of the dividend, you need to add a decimal point to the quotient to continue the division.&lt;/p&gt;","seed":{"parameters":[{"name":"Q1","min":5,"max":9,"step":1},{"name":"Q2","min":1,"max":99,"step":1},{"name":"Q3","min":2,"max":10,"step":1}],"calculated":[{"name":"T1","function":"Lemonlib.round(({{Q1}}+{{Q2}}/100)*{{Q3}},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</si>
  <si>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</si>
  <si>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</si>
  <si>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</si>
  <si>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</si>
  <si>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</si>
  <si>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{"id":"M6-NyO-40a-A-2-EN","stimulus":"&lt;p&gt;Henry pays ${{T1}} per year for a movie streaming platform. How much does he have to pay per month? Round the result to the hundredths.&lt;/p&gt;","template":"&lt;p&gt;He pays ${{response}} every month.&lt;/p&gt;","hint":"&lt;p&gt;After finishing the division of the inexact part of the dividend, a decimal point must be added to the quotient to continue the division.&lt;/p&gt;","feedback":"&lt;p&gt;After finishing the division of the inexact part of the dividend, a decimal point must be added to the quotient to continue the division.&lt;/p&gt;","seed":{"parameters":[{"name":"Q1","min":80,"max":95,"step":1},{"name":"Q2","min":1,"max":95,"step":5}],"calculated":[{"name":"T1","function":"{{Q1}}+{{Q2}}/100","temp":"true"},{"name":"A1","function":"Lemonlib.round({{T1}}/12,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</si>
  <si>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</si>
  <si>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</si>
  <si>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</si>
  <si>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</si>
  <si>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{"id":"M6-NyO-40a-A-3-EN","stimulus":"&lt;p&gt;Armando wants to distribute {{T1}} l of water into {{Q3}} containers. How much water will he have to put in each one?&lt;/p&gt;","template":"&lt;p&gt;Each container must hold {{response}} l.&lt;/p&gt;","hint":"&lt;p&gt;After finishing dividing the inexact part of the dividend, you should add a comma to the quotient to continue the division.&lt;/p&gt;","feedback":"&lt;p&gt;After finishing dividing the inexact part of the dividend, you should add a comma to the quotient to continue the division.&lt;/p&gt;","seed":{"parameters":[{"name":"Q1","min":1,"max":9,"step":1},{"name":"Q2","min":1,"max":99,"step":1},{"name":"Q3","min":2,"max":10,"step":1}],"calculated":[{"name":"T1","function":"Lemonlib.round(({{Q1}}+{{Q2}}/100)*{{Q3}}, 2)","temp":"true"},{"name":"A1","function":"Lemonlib.round({{Q1}}+{{Q2}}/100, 2)"}],"uniques":true},"algorithm":{"name":"calculateOperation","params":{"method":"equivLiteral","keyboard":"INTERMEDIATE"}}}</t>
  </si>
  <si>
    <t>M6-NyO-71a</t>
  </si>
  <si>
    <t>Divide números decimales positivos (hasta 2 decimales) entre números enteros (entre 1 y 2 cifras)</t>
  </si>
  <si>
    <t>&lt;p&gt;Selecciona el resultado de la siguiente división.&lt;/p&gt;&lt;p style=\"text-align: center\"&gt;{{T1}} : {{Q1}}&lt;/p&gt;
{{Q2}}*
{{Q3}}
{{Q4}}</t>
  </si>
  <si>
    <t>Q1 = "min": 11, "max": 99, "step": 2
Q2 = "min": 111, "max": 999, "step": 1
Q3 = "min": 111, "max": 999, "step": 1
Q4 = "min": 111, "max": 999, "step": 1</t>
  </si>
  <si>
    <t>T1 = {{Q1}}*{{Q2}}/100
A1 = {{Q2}}/100
A2 = {{Q3}}/100
A3 = {{Q4}}/100</t>
  </si>
  <si>
    <t>&lt;p&gt;Cuando termines de dividir la parte entera, escribe una coma en el cociente y continúa con la división.&lt;/p&gt;</t>
  </si>
  <si>
    <t>&lt;p&gt;Al terminar de dividir la parte entera, se añade una coma en el cociente y se continúa la división.&lt;/p&gt;</t>
  </si>
  <si>
    <t>{
    "id": "M6-NyO-71a-I-1-EN",
    "stimulus": "&lt;p&gt;Select the result of this division:&lt;/p&gt;&lt;p style=\"text-align: center\"&gt;{{T1}} : {{Q1}} = ...&lt;/p&gt;",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t>
  </si>
  <si>
    <t>&lt;p&gt;Resuelve esta división.&lt;/p&gt;</t>
  </si>
  <si>
    <t>&lt;p style=\"text-align: center\"&gt;{{T1}} : {{Q1}} = {{response}}&lt;/p&gt;</t>
  </si>
  <si>
    <t>Q1 = "min": 11, "max": 99, "step": 2
Q2 = "min": 111, "max": 999, "step": 
1</t>
  </si>
  <si>
    <t>T1 = {{Q1}}*{{Q2}}/100
A1 = {{Q2}}/100</t>
  </si>
  <si>
    <t>{
    "id": "M6-NyO-71a-E-1-EN",
    "stimulus": "&lt;p&gt;Solve this division.&lt;/p&gt;",
    "template": "&lt;p style=\"text-align: center\"&gt;{{T1}} : {{Q1}} = {{response}}&lt;/p&gt;",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t>
  </si>
  <si>
    <t>Julio tiene una cuerda de {{T1}} cm que quiere partir en {{Q1}} trozos iguales. ¿Cuánto tiene que medir cada trozo?</t>
  </si>
  <si>
    <t>Cada uno tiene que medir {{response}} cm.</t>
  </si>
  <si>
    <t>Q1 = Min = 11; Max = 21; Step = 2
Q2 = Min = 1000; Max = 9999; Step = 1</t>
  </si>
  <si>
    <t>{
    "id": "M6-NyO-71a-A-1-EN",
    "stimulus": "&lt;p&gt;Jules has a string of {{T1}} cm that she wants to break into {{Q1}} equal pieces. How long does each piece have to be?&lt;/p&gt;",
    "template": "&lt;p&gt;Each one has to measure {{response}} cm.&lt;/p&gt;",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t>
  </si>
  <si>
    <t>Una empresa que repartir {{T1}} l de agua en {{Q1}} botellas. ¿Cuánta agua contendrá cada una?</t>
  </si>
  <si>
    <t>Cada una tendrá {{response}} l de agua.</t>
  </si>
  <si>
    <t>Q1 = list = 2,3,5
Q2 = Min = 50; Max = 99; Step = 1</t>
  </si>
  <si>
    <t>{
    "id": "M6-NyO-71a-A-2-EN",
    "stimulus": "&lt;p&gt;A company distributes {{T1}} l of water in {{Q1}} bottles. How much water will each hold?&lt;/p&gt;",
    "template": "&lt;p&gt;Each one will hold {{response}} l of water.&lt;/p&gt;",
    "hint": "&lt;p&gt;When you are done dividing the inexact part, put a comma in the quotient and continue with the division.&lt;/p&gt;",
    "feedback": "&lt;p&gt;When you finish dividing the inexact part, add a comma to the quotient and continue the division.&lt;/p&gt;",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t>
  </si>
  <si>
    <t>Luisa quiere darle {{T1}} € a sus {{Q1}} nietos. Si lo repartiese a partes iguales, ¿cuánto le corresponderá a cada uno?</t>
  </si>
  <si>
    <t>Cada nieto recibirá {{response}} €.</t>
  </si>
  <si>
    <t>Q1 = Min = 3; Max = 15; Step = 1
Q2 = Min = 101; Max = 199; Step = 2</t>
  </si>
  <si>
    <t>{
    "id": "M6-NyO-71a-A-3-EN",
    "stimulus": "&lt;p&gt;Louise wants to give ${{T1}} to her {{Q1}} grandchildren. If she divided it equally, how much would each of them get?&lt;/p&gt;",
    "template": "&lt;p&gt;Each grandchild will receive ${{response}}.&lt;/p&gt;",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</si>
  <si>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</si>
  <si>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</si>
  <si>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</si>
  <si>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</si>
  <si>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</si>
  <si>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</si>
  <si>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</si>
  <si>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</si>
  <si>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</si>
  <si>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
    "id": "M6-NyO-41a-I-1-EN",
    "stimulus": "&lt;p&gt;Drag the result of these powers.&lt;/p&gt;",
    "template": "&lt;p style=\"text-align:center;\"&gt;{{T1}}&lt;sup&gt;2&lt;/sup&gt; = {{response}}&lt;/p&gt;&lt;p style=\"text-align:center;\"&gt;{{T2}}&lt;sup&gt;2&lt;/sup&gt; = {{response}}&lt;/p&gt;",
    "hint": "&lt;p&gt;To calculate the square of a number, multiply it by itself.&lt;/p&gt;",
    "feedback": "&lt;p&gt;To calculate the square of a number, multiply it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"Lemonlib.round({{T1}}*{{T1}},2)",
                "feedback": "{{T1}}&lt;sup&gt;2&lt;/sup&gt; = {{T1}} × {{T1}} = {{function}}"
            },
            {
                "name": "A2",
                "label": "{{function}}",
                "function": "Lemonlib.round({{T2}}*{{T2}},2)",
                "feedback": "{{T2}}&lt;sup&gt;2&lt;/sup&gt; = {{T2}} × {{T2}} = {{function}}"
            },
            {
                "name": "A3",
                "label": "{{function}}",
                "function": "Lemonlib.round({{T3}}*{{T3}},2)",
                "incorrect": true
            },
            {
                "name": "A4",
                "label": "{{function}}",
                "function": "Lemonlib.round({{T4}}*{{T4}},2)",
                "incorrect": true
            }
        ],
        "uniques": true
    },
    "algorithm": {
        "name": "calculateOperation",
        "template": "Cloze with drag &amp; drop",
        "params": {
            "keyboard": "INTERMEDIATE"
        }
    }
}</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</si>
  <si>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</si>
  <si>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</si>
  <si>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</si>
  <si>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</si>
  <si>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</si>
  <si>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
    "id": "M6-NyO-41a-I-2-EN",
    "stimulus": "&lt;p&gt;Drag the result of these powers.&lt;/p&gt;",
    "template": "&lt;p style=\"text-align:center;\"&gt;{{T1}}&lt;sup&gt;3&lt;/sup&gt; = {{response}}&lt;/p&gt;&lt;p style=\"text-align:center;\"&gt;{{T2}}&lt;sup&gt;3&lt;/sup&gt; = {{response}}&lt;/p&gt;",
    "hint": "&lt;p&gt;To calculate the cube of a number, multiply it twice by itself.&lt;/p&gt;",
    "feedback": "&lt;p&gt;To calculate the cube of a number, multiply it twice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</si>
  <si>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</si>
  <si>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</si>
  <si>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</si>
  <si>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</si>
  <si>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</si>
  <si>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</si>
  <si>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
    "id": "M6-NyO-41a-E-1-EN",
    "stimulus": "&lt;p&gt;What is the result of this power?&lt;/p&gt;",
    "template": "&lt;p style=\"text-align:center;\"&gt;{{T1}}&lt;sup&gt;2&lt;/sup&gt; = {{response}}&lt;/p&gt;",
    "hint": "&lt;p&gt;To calculate the square of a number, multiply it by itself.&lt;/p&gt;",
    "feedback": "&lt;p&gt;To calculate the square of a number, multiply it by itself.&lt;/p&gt;&lt;p style=\"text-align:center;\"&gt;{{T1}}&lt;sup&gt;2&lt;/sup&gt; = {{T1}} × {{T1}} = {{A1}}&lt;/p&gt;",
    "seed": {
        "parameters": [
            {
                "name": "Q1",
                "label": null,
                "min": 1,
                "max": 9,
                "step": 1
            },
            {
                "name": "Q2",
                "label": null,
                "min": 1,
                "max": 9,
                "step": 1
            }
        ],
        "calculated": [
            {
                "name": "T1",
                "label": "{{function}}",
                "function": "{{Q1}}+{{Q2}}/10",
                "temp": true
            },
            {
                "name": "A1",
                "label": "{{function}}",
                "function": "Lemonlib.round({{T1}}*{{T1}},2)"
            }
        ],
        "uniques": true
    },
    "algorithm": {
        "name": "calculateOperation",
        "params": {
            "method": "equivLiteral",
            "keyboard": "INTERMEDIATE"
        }
    }
}</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</si>
  <si>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</si>
  <si>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</si>
  <si>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</si>
  <si>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</si>
  <si>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
    "id": "M6-NyO-41a-E-2-EN",
    "stimulus": "&lt;p&gt;What is the result of this power?&lt;/p&gt;",
    "template": "&lt;p style=\"text-align:center;\"&gt;{{T1}}&lt;sup&gt;3&lt;/sup&gt; = {{response}}&lt;/p&gt;",
    "hint": "&lt;p&gt;To calculate the cube of a number, multiply it twice by itself.&lt;/p&gt;",
    "feedback": "&lt;p&gt;To calculate the cube of a number, multiply it twice by itself.&lt;/p&gt;&lt;p style=\"text-align:center;\"&gt;{{T1}}&lt;sup&gt;3&lt;/sup&gt; = {{T1}} × {{T1}} × {{T1}} = {{A1}}&lt;/p&gt;",
    "seed": {
        "parameters": [
            {
                "name": "Q1",
                "label": null,
                "min": 1,
                "max": 9,
                "step": 1
            },
            {
                "name": "Q2",
                "label": null,
                "min": 1,
                "max": 9,
                "step": 1
            }
        ],
        "calculated": [
            {
                "name": "T1",
                "label": "{{function}}",
                "function": "{{Q1}}+{{Q2}}/10",
                "temp": true
            },
            {
                "name": "A1",
                "label": "{{function}}",
                "function": "Lemonlib.round({{T1}}*{{T1}}*{{T1}},2)"
            }
        ],
        "uniques": true
    },
    "algorithm": {
        "name": "calculateOperation",
        "params": {
            "method": "equivLiteral",
            "keyboard": "INTERMEDIATE"
        }
    }
}</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</si>
  <si>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</si>
  <si>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</si>
  <si>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</si>
  <si>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</si>
  <si>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</si>
  <si>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
    "id": "M6-NyO-41a-A-1-EN",
    "stimulus": "&lt;p&gt;Bety has sewn a square tablecloth with sides measuring {{T1}} m. What is its surface area?&lt;/p&gt;",
    "template": "&lt;p&gt;The surface area of the tablecloth is {{response}} m&lt;sup&gt;2&lt;/sup&gt;.&lt;/p&gt;",
    "hint": "&lt;p&gt;To calculate the square of a number, multiply it by itself.&lt;/p&gt;",
    "feedback": "&lt;p&gt;To calculate the square of a number, multiply it by itself.&lt;/p&gt;&lt;p style=\"text-align:center;\"&gt;{{T1}}&lt;sup&gt;2&lt;/sup&gt; = {{T1}} × {{T1}} = {{A1}}&lt;/p&gt;",
    "seed": {
        "parameters": [
            {
                "name": "Q1",
                "min": 5,
                "max": 10,
                "step": 1
            },
            {
                "name": "Q2",
                "min": 1,
                "max": 9,
                "step": 1
            }
        ],
        "calculated": [
            {
                "name": "T1",
                "function": "Lemonlib.round({{Q1}}/10+{{Q2}}/100, 2)",
                "temp": "true"
            },
            {
                "name": "A1",
                "function": "Lemonlib.round({{T1}}*{{T1}}, 4)"
            }
        ],
        "uniques": true
    },
    "algorithm": {
        "name": "calculateOperation",
        "params": {
            "method": "equivLiteral",
            "keyboard": "INTERMEDIATE"
        }
    }
}</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</si>
  <si>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</si>
  <si>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</si>
  <si>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</si>
  <si>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</si>
  <si>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
    "id": "M6-NyO-41a-A-2-EN",
    "stimulus": "&lt;p&gt;Some workers have to lay tiles on the floor of a square room. If the sides of the room measure {{T1}} m each, what is its area?&lt;/p&gt;",
    "template": "&lt;p&gt;The area of the room is {{response}} m&lt;sup&gt;2&lt;/sup&gt;.&lt;/p&gt;",
    "hint": "&lt;p&gt;To calculate the square of a number, multiply it by itself.&lt;/p&gt;",
    "feedback": "&lt;p&gt;To calculate the square of a number, multiply it by itself.&lt;/p&gt;&lt;p style=\"text-align:center;\"&gt;{{T1}}&lt;sup&gt;2&lt;/sup&gt; = {{T1}} × {{T1}} = {{A1}}&lt;/p&gt;",
    "seed": {
        "parameters": [
            {
                "name": "Q1",
                "min": 3,
                "max": 10,
                "step": 1
            },
            {
                "name": "Q2",
                "min": 1,
                "max": 9,
                "step": 1
            }
        ],
        "calculated": [
            {
                "name": "T1",
                "function": "{{Q1}}+{{Q2}}/10",
                "temp": "true"
            },
            {
                "name": "A1",
                "function": "Lemonlib.round({{T1}}*{{T1}}, 2)"
            }
        ],
        "uniques": true
    },
    "algorithm": {
        "name": "calculateOperation",
        "params": {
            "method": "equivLiteral",
            "keyboard": "INTERMEDIATE"
        }
    }
}</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</si>
  <si>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</si>
  <si>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</si>
  <si>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</si>
  <si>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</si>
  <si>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
    "id": "M6-NyO-41a-A-3-EN",
    "stimulus": "&lt;p&gt;Helen has saved ${{T1}} and Anne has saved the same amount raised to the third power. How much money has Anne saved?&lt;/p&gt;",
    "template": "&lt;p&gt;Anne's savings are ${{response}}.&lt;/p&gt;",
    "hint": "&lt;p&gt;To calculate the cube of a number, multiply it twice by itself.&lt;/p&gt;",
    "feedback": "&lt;p&gt;To calculate the cube of a number, multiply it twice by itself.&lt;/p&gt;&lt;p style=\"text-align:center;\"&gt;{{T1}}&lt;sup&gt;3&lt;/sup&gt; = {{T1}} × {{T1}} × {{T1}} = {{A1}}&lt;/p&gt;",
    "seed": {
        "parameters": [
            {
                "name": "Q1",
                "min": 5,
                "max": 20,
                "step": 1
            },
            {
                "name": "Q2",
                "min": 1,
                "max": 9,
                "step": 1
            }
        ],
        "calculated": [
            {
                "name": "T1",
                "function": "{{Q1}}+{{Q2}}/10",
                "temp": "true"
            },
            {
                "name": "A1",
                "function": "Lemonlib.round({{T1}}*{{T1}}*{{T1}}, 3)"
            }
        ],
        "uniques": true
    },
    "algorithm": {
        "name": "calculateOperation",
        "params": {
            "method": "equivLiteral",
            "keyboard": "INTERMEDIATE"
        }
    }
}</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</si>
  <si>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</si>
  <si>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</si>
  <si>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</si>
  <si>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</si>
  <si>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</si>
  <si>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</si>
  <si>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</si>
  <si>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</si>
  <si>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</si>
  <si>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
    "id": "M6-NyO-42a-I-1-EN",
    "stimulus": "&lt;p&gt;Determine if the following percentages are well calculated indicating if they are true or false.&lt;/p&gt;",
    "hint": "&lt;p&gt;Multiply the percentage by the number and divide the result by 100.&lt;/p&gt;",
    "feedback": "&lt;p&gt;To know if the calculation of a percentage is correct, multiply it by the number and divide the result by 100.&lt;/p&gt;",
    "seed": {
        "parameters": [
            {
                "name": "Q1",
                "label": null,
                "min": 20,
                "max": 90,
                "step": 1
            },
            {
                "name": "Q2",
                "label": null,
                "min": 100,
                "max": 400,
                "step": 1
            },
            {
                "name": "Q3",
                "label": null,
                "min": 20,
                "max": 90,
                "step": 1
            },
            {
                "name": "Q4",
                "label": null,
                "min": 100,
                "max": 400,
                "step": 1
            },
            {
                "name": "Q5",
                "label": null,
                "min": 20,
                "max": 90,
                "step": 1
            },
            {
                "name": "Q6",
                "label": null,
                "min": 100,
                "max": 400,
                "step": 1
            },
            {
                "name": "Q7",
                "label": null,
                "min": 20,
                "max": 90,
                "step": 1
            },
            {
                "name": "Q8",
                "label": null,
                "min": 100,
                "max": 400,
                "step": 1
            },
            {
                "name": "Q9",
                "label": null,
                "min": 5,
                "max": 15,
                "step": 1
            },
            {
                "name": "Q10",
                "label": null,
                "min": 5,
                "max": 15,
                "step": 1
            }
        ],
        "calculated": [
            {
                "name": "T1",
                "label": "{{function}}",
                "function": "{{Q5}}*{{Q6}}/100",
                "temp": true
            },
            {
                "name": "T2",
                "label": "{{function}}",
                "function": "{{Q7}}*{{Q8}}/100",
                "temp": true
            },
            {
                "name": "A1",
                "label": "{{Q1}}% of {{Q2}} = {{function}}",
                "function": "{{Q1}}*{{Q2}}/100 ",
                "feedback": " &lt;p&gt;{{function}} is the result of this percentage because:&lt;/p&gt;&lt;p style=\"text-align:center;\"&gt;{{Q1}}% of {{Q2}} = {{Q1}} × &lt;span class=\"fr-math-v2 fr-draggable\" contenteditable=\"false\" data-original-math=\"\\(\\frac{{{Q2}}}{{{100}}}\\)\" draggable=\"true\"&gt;\\(\\frac{{{Q2}}}{{{100}}}\\)&lt;/span&gt; = &lt;span class=\"fr-math-v2 fr-draggable\" contenteditable=\"false\" data-original-math=\"\\(\\frac{{{Q1}}\\ \\times\\ {{Q2}}}{100}\\)\" draggable=\"true\"&gt;\\(\\frac{{{Q1}}\\ \\times\\ {{Q2}}}{100}\\)&lt;/span&gt; = {{function}}&lt;/p&gt;"
            },
            {
                "name": "A2",
                "label": "{{Q3}}% of {{Q4}} = {{function}}",
                "function": "{{Q3}}*{{Q4}}/100 ",
                "feedback": " &lt;p&gt;{{function}} is the result of this percentage because:&lt;/p&gt;&lt;p style=\"text-align:center;\"&gt;{{Q3}}% of {{Q4}} = {{Q3}} × &lt;span class=\"fr-math-v2 fr-draggable\" contenteditable=\"false\" data-original-math=\"\\(\\frac{{{Q4}}}{{{100}}}\\)\" draggable=\"true\"&gt;\\(\\frac{{{Q4}}}{{{100}}}\\)&lt;/span&gt; = &lt;span class=\"fr-math-v2 fr-draggable\" contenteditable=\"false\" data-original-math=\"\\(\\frac{{{Q3}}\\ \\times\\ {{Q4}}}{100}\\)\" draggable=\"true\"&gt;\\(\\frac{{{Q3}}\\ \\times\\ {{Q4}}}{100}\\)&lt;/span&gt; = {{function}}&lt;/p&gt;"
            },
            {
                "name": "A3",
                "label": "{{Q5}}% of {{Q6}} = {{function}}",
                "function": "{{Q5}}*{{Q6}}/100 + {{Q9}}",
                "incorrect": true,
                "feedback": " &lt;p&gt;{{function}} is not the result of this percentage because:&lt;/p&gt;&lt;p style=\"text-align:center;\"&gt;{{Q5}}% of {{Q6}} = {{Q5}} × &lt;span class=\"fr-math-v2 fr-draggable\" contenteditable=\"false\" data-original-math=\"\\(\\frac{{{Q6}}}{{{100}}}\\)\" draggable=\"true\"&gt;\\(\\frac{{{Q6}}}{{{100}}}\\)&lt;/span&gt; = &lt;span class=\"fr-math-v2 fr-draggable\" contenteditable=\"false\" data-original-math=\"\\(\\frac{{{Q5}}\\ \\times\\ {{Q6}}}{100}\\)\" draggable=\"true\"&gt;\\(\\frac{{{Q5}}\\ \\times\\ {{Q6}}}{100}\\)&lt;/span&gt; = {{T1}}&lt;/p&gt;"
            },
            {
                "name": "A4",
                "label": "{{Q7}}% of {{Q8}} = {{function}}",
                "function": "{{Q7}}*{{Q8}}/100 - {{Q10}}",
                "incorrect": true,
                "feedback": " &lt;p&gt;{{function}} is not the result of this percentage because:&lt;/p&gt;&lt;p style=\"text-align:center;\"&gt;{{Q7}}% of {{Q8}} = {{Q7}} × &lt;span class=\"fr-math-v2 fr-draggable\" contenteditable=\"false\" data-original-math=\"\\(\\frac{{{Q8}}}{{{100}}}\\)\" draggable=\"true\"&gt;\\(\\frac{{{Q8}}}{{{100}}}\\)&lt;/span&gt; = &lt;span class=\"fr-math-v2 fr-draggable\" contenteditable=\"false\" data-original-math=\"\\(\\frac{{{Q7}}\\ \\times\\ {{Q8}}}{100}\\)\" draggable=\"true\"&gt;\\(\\frac{{{Q7}}\\ \\times\\ {{Q8}}}{100}\\)&lt;/span&gt; = {{T2}}&lt;/p&gt;"
            }
        ],
        "uniques": true
    },
    "algorithm": {
        "name": "trueFalse",
        "template": "Choice matrix – inline",
        "params": {
            "countCorrect": 1,
            "countIncorrect": 2,
            "showCheckIcon": false,
            "options": [
                "True",
                "False"
            ]
        }
    }
}</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</si>
  <si>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</si>
  <si>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</si>
  <si>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</si>
  <si>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</si>
  <si>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</si>
  <si>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</si>
  <si>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
    "id": "M6-NyO-42a-E-1-EN",
    "stimulus": "&lt;p&gt;Drag the following operations to put them in order from lowest to highest based on their results. Do it from top to bottom.&lt;/p&gt;",
    "hint": "&lt;p&gt;Multiply the percentage by the number and divide the result by 100.&lt;/p&gt;",
    "feedback": "&lt;p&gt;To put these operations in order from lowest to highest, find the result of the percentages by multiplying the number by the percentage and dividing the result by 100.&lt;/p&gt;",
    "seed": {
        "parameters": [
            {
                "name": "Q1",
                "label": null,
                "min": 1,
                "max": 99,
                "step": 1
            },
            {
                "name": "Q2",
                "label": null,
                "min": 100,
                "max": 500,
                "step": 10
            },
            {
                "name": "Q3",
                "label": null,
                "min": 1,
                "max": 99,
                "step": 1
            },
            {
                "name": "Q4",
                "label": null,
                "min": 100,
                "max": 500,
                "step": 10
            },
            {
                "name": "Q5",
                "label": null,
                "min": 1,
                "max": 99,
                "step": 1
            },
            {
                "name": "Q6",
                "label": null,
                "min": 100,
                "max": 500,
                "step": 10
            }
        ],
        "calculated": [
            {
                "name": "A1",
                "label": "{{Q1}}% of {{Q2}}",
                "function": "{{Q1}}*{{Q2}}/100"
            },
            {
                "name": "A2",
                "label": "{{Q3}}% of {{Q4}}",
                "function": "{{Q3}}*{{Q4}}/100"
            },
            {
                "name": "A3",
                "label": "{{Q5}}% of {{Q6}}",
                "function": "{{Q5}}*{{Q6}}/100"
            }
        ],
        "uniques": true
    },
    "algorithm": {
        "name": "orderNumbers",
        "params": {
            "order": "asc"
        }
    }
}</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</si>
  <si>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</si>
  <si>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</si>
  <si>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</si>
  <si>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</si>
  <si>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</si>
  <si>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</si>
  <si>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</si>
  <si>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
    "id": "M6-NyO-42a-A-1-EN",
    "stimulus": "&lt;p&gt;In a group of {{Q1}} young people, {{Q2}}% say they would like to learn music and {{Q3}}% say they would like to learn drawing. How many people are there in each case?&lt;/p&gt;",
    "template": "&lt;p&gt;{{response}} people want to learn music.&lt;/p&gt;&lt;p&gt;{{response}} people want to learn drawing.&lt;/p&gt;",
    "hint": "&lt;p&gt;Multiply the percentage by the number and divide the result by 100.&lt;/p&gt;",
    "feedback": "&lt;p&gt;To calculate the number of young people,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</si>
  <si>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</si>
  <si>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</si>
  <si>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</si>
  <si>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</si>
  <si>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</si>
  <si>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
    "id": "M6-NyO-42a-A-2-EN",
    "stimulus": "&lt;p&gt;From a high school, {{Q1}} seniors are going to London for their end-of-year trip. {{Q2}}% of the students say they want to ride the London Eye and {{Q3}}% want to visit the National Gallery. How many students are there in each case?&lt;/p&gt;",
    "template": "&lt;p&gt;{{response}} students want to go to the London Eye.&lt;/p&gt;&lt;p&gt;{{response}} students want to go to the National Gallery.&lt;/p&gt;",
    "hint": "&lt;p&gt;Multiply the percentage by the number and divide the result by 100.&lt;/p&gt;",
    "feedback": "&lt;p&gt;To calculate the number of students,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</si>
  <si>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</si>
  <si>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</si>
  <si>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</si>
  <si>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</si>
  <si>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</si>
  <si>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
    "id": "M6-NyO-42a-A-3-EN",
    "stimulus": "&lt;p&gt;Valerie already has {{Q1}} action figures in her collection. Among them, {{Q2}}% are female and {{Q3}}% have batteries included. How many action figures does Valerie have of each type?&lt;/p&gt;",
    "template": "&lt;p&gt;{{response}} are female.&lt;/p&gt;&lt;p&gt;{{response}} have batteries included.&lt;/p&gt;",
    "hint": "&lt;p&gt;Multiply the percentage by the number and divide the result by 100.&lt;/p&gt;",
    "feedback": "&lt;p&gt;To calculate the number of action figures of each type, multiply {{Q1}} by the percentage and divide the result by 100.&lt;/p&gt;",
    "seed": {
        "parameters": [
            {
                "name": "Q1",
                "label": null,
                "min": 100,
                "max": 500,
                "step": 25
            },
            {
                "name": "Q2",
                "label": null,
                "min": 4,
                "max": 96,
                "step": 4
            },
            {
                "name": "Q3",
                "label": null,
                "min": 4,
                "max": 96,
                "step": 4
            }
        ],
        "calculated": [
            {
                "name": "A1",
                "label": "{{function}}",
                "function": "{{Q1}}*{{Q2}}/100",
                "feedback": "{{Q2}} %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</si>
  <si>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</si>
  <si>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</si>
  <si>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</si>
  <si>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</si>
  <si>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</si>
  <si>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</si>
  <si>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</si>
  <si>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</si>
  <si>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</si>
  <si>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</si>
  <si>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
    "id": "M6-NyO-42b-I-1-EN",
    "stimulus": "&lt;p&gt;Fill in the blanks with the missing percentages and fractions.&lt;/p&gt;",
    "template": "&lt;table style=\"width: 100%;\"&gt;&lt;tbody&gt;&lt;tr&gt;&lt;td style=\"width: 50.0%; text-align: center; background-color: #FEA487; color: #FFFFFF;\"&gt;&lt;b&gt;Percentage&lt;/b&gt;&lt;/td&gt;&lt;td style=\"width: 50.0%; text-align: center; background-color: #FEA487; color: #FFFFFF;\"&gt;&lt;b&gt;Fraction&lt;/b&gt;&lt;/td&gt;&lt;/tr&gt;&lt;tr&gt;&lt;td style=\"width: 50.0%; text-align: center;\"&gt;{{Q1}}%&lt;/td&gt;&lt;td style=\"width: 50.0%; text-align: center;\"&gt;{{response}}&lt;/td&gt;&lt;/tr&gt;&lt;tr&gt;&lt;td style=\"width: 50.0%; text-align: center;\"&gt;{{response}}%&lt;/td&gt;&lt;td style=\"width: 50.0%; text-align: center;\"&gt;&lt;span class=\"fr-math-v2 fr-draggable\" contenteditable=\"false\" data-original-math=\"\\(\\frac{{{Q2}}}{100}\\)\" draggable=\"true\"&gt;\\(\\frac{{{Q2}}}{100}\\)&lt;/span&gt;&lt;/td&gt;&lt;/tr&gt;&lt;tr&gt;&lt;td style=\"width: 50.0%; text-align: center;\"&gt;{{Q3}}%&lt;/td&gt;&lt;td style=\"width: 50.0%; text-align: center;\"&gt;{{response}}&lt;/td&gt;&lt;/tr&gt;&lt;tr&gt;&lt;td style=\"width: 50.0%; text-align: center;\"&gt;{{response}}%&lt;/td&gt;&lt;td style=\"width: 50.0%; text-align: center;\"&gt;&lt;span class=\"fr-math-v2 fr-draggable\" contenteditable=\"false\" data-original-math=\"\\(\\frac{{{Q4}}}{100}\\)\" draggable=\"true\"&gt;\\(\\frac{{{Q4}}}{100}\\)&lt;/span&gt;&lt;/td&gt;&lt;/tr&gt;&lt;/tbody&gt;&lt;/table&gt;",
    "hint": "&lt;p&gt;Find equivalent fractions with denominator 100.&lt;/p&gt;",
    "feedback": "&lt;p&gt;To convert a fraction to a percentage, find an equivalent fraction with denominator 100.&lt;/p&gt;",
    "seed": {
        "parameters": [
            {
                "name": "Q1",
                "label": null,
                "min": 1,
                "max": 99,
                "step": 1
            },
            {
                "name": "Q2",
                "label": null,
                "min": 1,
                "max": 99,
                "step": 1
            },
            {
                "name": "Q3",
                "label": null,
                "min": 1,
                "max": 99,
                "step": 1
            },
            {
                "name": "Q4",
                "label": null,
                "min": 1,
                "max": 99,
                "step": 1
            }
        ],
        "calculated": [
            {
                "name": "A1",
                "label": "{{function}}",
                "function": "&lt;span class=\"fr-math-v2 fr-draggable\" contenteditable=\"false\" data-original-math=\"\\(\\frac{{{Q1}}}{100}\\)\" draggable=\"true\"&gt;\\(\\frac{{{Q1}}}{100}\\)&lt;/span&gt;",
                "feedback": "&lt;span class=\"fr-math-v2 fr-draggable\" contenteditable=\"false\" data-original-math=\"\\(\\frac{{{Q1}}}{100}\\)\" draggable=\"true\"&gt;\\(\\frac{{{Q1}}}{100}\\)&lt;/span&gt; is equivalent to {{Q1}}%."
            },
            {
                "name": "A2",
                "label": "{{function}}",
                "function": "{{Q2}}",
                "feedback": "{{Q2}}% is equivalent to &lt;span class=\"fr-math-v2 fr-draggable\" contenteditable=\"false\" data-original-math=\"\\(\\frac{{{Q2}}}{100}\\)\" draggable=\"true\"&gt;\\(\\frac{{{Q2}}}{100}\\)&lt;/span&gt;."
            },
            {
                "name": "A3",
                "label": "{{function}}",
                "function": "&lt;span class=\"fr-math-v2 fr-draggable\" contenteditable=\"false\" data-original-math=\"\\(\\frac{{{Q3}}}{100}\\)\" draggable=\"true\"&gt;\\(\\frac{{{Q3}}}{100}\\)&lt;/span&gt;",
                "feedback": "&lt;span class=\"fr-math-v2 fr-draggable\" contenteditable=\"false\" data-original-math=\"\\(\\frac{{{Q3}}}{100}\\)\" draggable=\"true\"&gt;\\(\\frac{{{Q3}}}{100}\\)&lt;/span&gt; is equivalent to {{Q3}}%."
            },
            {
                "name": "A4",
                "label": "{{function}}",
                "function": "{{Q4}}",
                "feedback": "{{Q4}}% is equivalent to &lt;span class=\"fr-math-v2 fr-draggable\" contenteditable=\"false\" data-original-math=\"\\(\\frac{{{Q4}}}{100}\\)\" draggable=\"true\"&gt;\\(\\frac{{{Q4}}}{100}\\)&lt;/span&gt;."
            }
        ],
        "uniques": true
    },
    "algorithm": {
        "name": "calculateOperation",
        "template": "Cloze with drag &amp; drop",
        "params": {
            "keyboard": "INTERMEDIATE"
        }
    }
}</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</si>
  <si>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</si>
  <si>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</si>
  <si>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</si>
  <si>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</si>
  <si>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</si>
  <si>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</si>
  <si>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</si>
  <si>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
    "id": "M6-NyO-42b-E-1-EN",
    "stimulus": "&lt;p&gt;Calculate the percentage that equals &lt;span class=\"fr-math-v2 fr-draggable\" contenteditable=\"false\" data-original-math=\"\\(\\frac{{{Q1}}}{{{Q2}}}\\)\" draggable=\"true\"&gt;\\(\\frac{{{Q1}}}{{{Q2}}}\\)&lt;/span&gt;.&lt;/p&gt;",
    "template": "&lt;p style=\"text-align:center;\"&gt;{{response}}%&lt;/p&gt;",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"{{Q1}}*100/{{Q2}}"
            }
        ],
        "uniques": true
    },
    "algorithm": {
        "name": "calculateOperation",
        "params": {
            "method": "equivLiteral",
            "keyboard": "NUMERICAL"
        }
    }
}</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</si>
  <si>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</si>
  <si>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</si>
  <si>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</si>
  <si>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
    "id": "M6-NyO-42b-A-1-EN",
    "stimulus": "&lt;p&gt;At a school play, &lt;span class=\"fr-math-v2 fr-draggable\" contenteditable=\"false\" data-original-math=\"\\(\\frac{{{Q1}}}{{{Q2}}}\\)\" draggable=\"true\"&gt;\\(\\frac{{{Q1}}}{{{Q2}}}\\)&lt;/span&gt; of the students' uncles and aunts have attended. Type this fraction as a percentage.&lt;/p&gt;",
    "template": "&lt;p&gt;{{response}}%&lt;/p&gt;",
    "hint": "&lt;p&gt;Find an equivalent fraction with denominator 100.&lt;/p&gt;",
    "feedback": "&lt;p&gt;To convert a fraction into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</si>
  <si>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</si>
  <si>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</si>
  <si>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
    "id": "M6-NyO-42b-A-2-EN",
    "stimulus": "&lt;p&gt;This week's billboard shows that &lt;span class=\"fr-math-v2 fr-draggable\" contenteditable=\"false\" data-original-math=\"\\(\\frac{{{Q1}}}{{{Q2}}}\\)\" draggable=\"true\"&gt;\\(\\frac{{{Q1}}}{{{Q2}}}\\)&lt;/span&gt; of the movies are comedies. Type this fraction as a percentage.&lt;/p&gt;",
    "template": "&lt;p&gt;{{response}}%&lt;/p&gt;",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</si>
  <si>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</si>
  <si>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</si>
  <si>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
    "id": "M6-NyO-42b-A-3-EN",
    "stimulus": "&lt;p&gt;In an animal shelter, &lt;span class=\"fr-math-v2 fr-draggable\" contenteditable=\"false\" data-original-math=\"\\(\\frac{{{Q1}}}{{{Q2}}}\\)\" draggable=\"true\"&gt;\\(\\frac{{{Q1}}}{{{Q2}}}\\)&lt;/span&gt; of the animals cared for are abandoned cats. Type this fraction as a percentage.&lt;/p&gt;",
    "template": "{{response}}%",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</si>
  <si>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M6-NyO-72a</t>
  </si>
  <si>
    <t>Expresa el porcentaje que representa un gráfico</t>
  </si>
  <si>
    <t>&lt;p&gt;¿Qué porcentaje de este dibujo está coloreado?&lt;/p&gt;&lt;div style=\"display:flex; justify-content:center;\"&gt;&lt;div class=\"fr-fractional-shape\" data-fraction={\"type\":\"TENTHS\",\"divisions\":8,\"fill\":{{Q1}}}&gt;&lt;/div&gt;&lt;/div&gt;
A1 %*
A2 %
A3 %</t>
  </si>
  <si>
    <t>Q1 = min = 2; max = 9; step = 1
Q2 = min = 2; max = 9; step = 1
Q3 = min = 2; max = 9; step = 1</t>
  </si>
  <si>
    <t>A1 = {{Q1}}*10
A2 = {{Q1}}*10
A3 = {{Q1}}*10</t>
  </si>
  <si>
    <t>&lt;p&gt;Si los 10 cuadrados estuviesen coloreados, representarían el 100 %.&lt;/p&gt;</t>
  </si>
  <si>
    <t>&lt;p&gt;Si los 10 cuadrados estuviesen coloreados, representarían el 100 %.&lt;/p&gt;&lt;p&gt;Como están coloreados {{Q1}}, representan el {{A1}} %.&lt;/p&gt;</t>
  </si>
  <si>
    <t>{
    "id": "M6-NyO-72a-I-1-EN",
    "stimulus": "&lt;p&gt;What percentage of this drawing is colored?&lt;/p&gt;&lt;div style=\"display:flex; justify-content:center;\"&gt;&lt;div class=\"fr-fractional-shape\" data-fraction={\"type\":\"TENTHS\",\"divisions\":8,\"fill\":{{Q1}}}&gt;&lt;/div&gt;&lt;/div&gt;",
    "hint": "&lt;p&gt;If all 10 squares were colored, they would represent 100%.&lt;/p&gt;",
    "feedback": "&lt;p&gt;If all 10 squares were colored, they would represent 100%.&lt;/p&gt;&lt;p&gt;As {{Q1}} squares are colored, they represent {{A1}}%.&lt;/p&gt;",
    "seed": {
        "parameters": [
            {
                "name": "Q1",
                "label": "Fills",
                "min": 2,
                "max": 9,
                "step": 1
            },
            {
                "name": "Q2",
                "label": "Fills",
                "min": 2,
                "max": 9,
                "step": 1
            },
            {
                "name": "Q3",
                "label": "Fills",
                "min": 2,
                "max": 9,
                "step": 1
            }
        ],
        "calculated": [
            {
                "name": "A1",
                "label": "{{function}}%",
                "function": "{{Q1}}*10"
            },
            {
                "name": "A2",
                "label": "{{function}}%",
                "function": "{{Q2}}*10",
                "incorrect": true
            },
            {
                "name": "A3",
                "label": "{{function}}%",
                "function": "{{Q3}}*10",
                "incorrect": true
            }
        ],
        "uniques": true
    },
    "algorithm": {
        "name": "trueFalse",
        "template": "Multiple choice – standard",
        "params": {
            "countCorrect": 1,
            "countIncorrect": 2,
            "showCheckIcon": false,
            "columns": 3
        }
    }
}</t>
  </si>
  <si>
    <t>&lt;p&gt;¿Qué porcentaje de esta cuadrícula está coloreado?&lt;/p&gt;&lt;div style=\"display:flex; justify-content:center;\"&gt;&lt;div class=\"fr-fractional-shape\" data-fraction={\"type\":\"HUNDREDTHS\",\"divisions\":100,\"fill\":{{Q1}}}&gt;&lt;/div&gt;&lt;/div&gt;
{{Q1}} %*
{{Q2}} %
{{Q3}} %</t>
  </si>
  <si>
    <t>Q1 = min = 2; max = 99; step = 1
Q2 = min = 2; max = 99; step = 1
Q3 = min = 2; max = 99; step = 1</t>
  </si>
  <si>
    <t>N/A</t>
  </si>
  <si>
    <t>&lt;p&gt;Si todos los cuadrados estuviesen coloreados, representarían el 100 %.&lt;/p&gt;</t>
  </si>
  <si>
    <t>&lt;p&gt;Si todos los cuadrados estuviesen coloreados, representarían el 100 %.&lt;/p&gt;&lt;p&gt;Como están coloreados {{Q1}}, representan el {{A1}} %.&lt;/p&gt;</t>
  </si>
  <si>
    <t>{
    "id": "M6-NyO-72a-I-2-EN",
    "stimulus": "&lt;p&gt;What percentage of this grid is colored?&lt;/p&gt;&lt;div style=\"display:flex; justify-content:center;\"&gt;&lt;div class=\"fr-fractional-shape\" data-fraction={\"type\":\"HUNDREDTHS\",\"divisions\":100,\"fill\":{{Q1}}}&gt;&lt;/div&gt;&lt;/div&gt;",
    "hint": "&lt;p&gt;If all the squares were colored, they would represent 100%.&lt;/p&gt;",
    "feedback": "&lt;p&gt;If all the squares were colored, they would represent 100%.&lt;/p&gt;&lt;p&gt;As {{Q1}} squares are colored, they represent {{A1}}%.&lt;/p&gt;",
    "seed": {
        "parameters": [
            {
                "name": "Q1",
                "label": "Fills",
                "min": 2,
                "max": 99,
                "step": 1
            },
            {
                "name": "Q2",
                "label": "Fills",
                "min": 2,
                "max": 99,
                "step": 1
            },
            {
                "name": "Q3",
                "label": "Fills",
                "min": 2,
                "max": 99,
                "step": 1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</si>
  <si>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&lt;p&gt;¿Qué porcentaje de este dibujo está coloreado?&lt;/p&gt;&lt;div style=\"display:flex; justify-content:center;\"&gt;&lt;div class=\"fr-fractional-shape\" data-fraction={\"type\":\"RECTANGLE\",\"divisions\":{{T1}},\"fill\":{{T2}}}&gt;&lt;/div&gt;&lt;/div&gt;
A1 %*
A2 %
A3 %</t>
  </si>
  <si>
    <t>Q1 = min = 2; max = 9; step = 1
Q2 = min = 2; max = 9; step = 1
Q3 = min = -9.99; max = 9.99; step = 0.02
Q4 = min = -9.99; max = 9.99; step = 0.02</t>
  </si>
  <si>
    <t>T1 = math.max({{Q1}}, {{Q2}})
T2 = math.min({{Q1}}, {{Q2}})
T3 = Lemonlib.round(100*{{T2}}/{{T1}}, 2)
A1 = {{T3}}
A2 = Lemonlib.round({{T3}}+{{Q3}}, 2)
A3 = Lemonlib.round({{T3}}+{{Q4}}, 2)</t>
  </si>
  <si>
    <t>&lt;p&gt;Si los {{T1}} cuadrados estuviesen coloreados, representarían el 100 %.&lt;/p&gt;</t>
  </si>
  <si>
    <t>&lt;p&gt;Si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t>
  </si>
  <si>
    <t>{
    "id": "M6-NyO-72a-I-3-EN",
    "stimulus": "&lt;p&gt;What percentage of this drawing is colored?&lt;/p&gt;&lt;div style=\"display:flex; justify-content:center;\"&gt;&lt;div class=\"fr-fractional-shape\" data-fraction={\"type\":\"RECTANGLE\",\"divisions\":{{T1}},\"fill\":{{T2}}}&gt;&lt;/div&gt;&lt;/div&gt;",
    "hint": "&lt;p&gt;If all {{T1}} squares were colored, they would represent 100%.&lt;/p&gt;",
    "feedback": "&lt;p&gt;If all {{T1}} squares were colored, they would represent 100%.&lt;/p&gt;&lt;p&gt;As {{Q1}} are colored, they represent {{T3}}%:&lt;/p&gt;&lt;p style=\"text-align: center\"&gt;&lt;span class=\"fr-math-v2 fr-draggable\" contenteditable=\"false\" data-original-math=\"\\(\\frac{{{Q1}}\\ ×\\ 100}{8}\\)\" draggable=\"true\"&gt;\\(\\frac{{{T2}}\\ ×\\ 100}{{{T1}}}\\)&lt;/span&gt; = {{T3}}%&lt;/p&gt;",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"function": ""
            },
            {
                "name": "A2",
                "label": "{{function}}%",
                "function": "Lemonlib.round({{T3}}+{{Q3}}, 2)",
                "incorrect": true
            },
            {
                "name": "A3",
                "label": "{{function}}%",
                "function": "Lemonlib.round({{T3}}+{{Q4}}, 2)",
                "incorrect": true
            }
        ],
        "uniques": true
    },
    "algorithm": {
        "name": "trueFalse",
        "template": "Multiple choice – standard",
        "params": {
            "countCorrect": 1,
            "countIncorrect": 2,
            "showCheckIcon": false,
            "columns": 3
        }
    }
}</t>
  </si>
  <si>
    <t>&lt;p&gt;¿Qué porcentaje de esta cuadrícula está coloreado?&lt;/p&gt;</t>
  </si>
  <si>
    <t>Q1 = min = 2; max = 9; step = 1</t>
  </si>
  <si>
    <t>A1 = {{Q1}}*10</t>
  </si>
  <si>
    <t>Si todos los cuadrados estuviesen coloreados, representarían el 100 %.</t>
  </si>
  <si>
    <t>&lt;p&gt;Si todos los cuadrados estuviesen coloreados, representarían el 100 %.&lt;/p&gt;&lt;p&gt;Como están coloreados {{Q1}}, representan el {{A1}} %:&lt;/p&gt;&lt;p style=\"text-align: center\"&gt;&lt;span class=\"fr-math-v2 fr-draggable\" contenteditable=\"false\" data-original-math=\"\\(\\frac{{{Q1}}\\ ×\\ 100}{8}\\)\" draggable=\"true\"&gt;\\(\\frac{{{Q1}}\\ ×\\ 100}{10}\\)&lt;/span&gt; = {{A1}} %&lt;/p&gt;</t>
  </si>
  <si>
    <t>{
    "id": "M6-NyO-72a-E-1-EN",
    "stimulus": "&lt;p&gt;What percentage of this grid is colored? Type it.&lt;/p&gt;&lt;div style=\"display:flex; justify-content:center;\"&gt;&lt;div class=\"fr-fractional-shape\" data-fraction={\"type\":\"TENTHS\",\"divisions\":8,\"fill\":{{Q1}}}&gt;&lt;/div&gt;&lt;/div&gt;",
    "template": "&lt;p&gt;The colored part represents {{response}}%.&lt;/p&gt;",
    "hint": "&lt;p&gt;If all 10 squares were colored, they would represent 100%.&lt;/p&gt;",
    "feedback": "&lt;p&gt;If all 10 squares were colored, they would represent 100%.&lt;/p&gt;&lt;p&gt;As there are {{Q1}} squares colored, they represent {{A1}}%:&lt;/p&gt;&lt;p style=\"text-align: center\"&gt;&lt;span class=\"fr-math-v2 fr-draggable\" contenteditable=\"false\" data-original-math=\"\\(\\frac{{{Q1}}\\ ×\\ 100}{8}\\)\" draggable=\"true\"&gt;\\(\\frac{{{Q1}}\\ ×\\ 100}{10}\\)&lt;/span&gt; = {{A1}}%&lt;/p&gt;",
    "seed": {
        "parameters": [
            {
                "name": "Q1",
                "label": "Fills",
                "min": 2,
                "max": 9,
                "step": 1
            }
        ],
        "calculated": [
            {
                "name": "A1",
                "label": "",
                "function": "{{Q1}}*10"
            }
        ],
        "uniques": true
    },
    "algorithm": {
        "name": "calculateOperation",
        "params": {
            "method": "equivLiteral",
            "keyboard": "NUMERICAL"
        }
    }
}</t>
  </si>
  <si>
    <t>&lt;p&gt;¿Qué porcentaje de esta cuadrícula está coloreado?&lt;/p&gt;&lt;div style=\"display:flex; justify-content:center;\"&gt;&lt;div class=\"fr-fractional-shape\" data-fraction={\"type\":\"HUNDREDTHS\",\"divisions\":100,\"fill\":{{Q1}}}&gt;&lt;/div&gt;&lt;/div&gt;</t>
  </si>
  <si>
    <t>Q1 = min = 2; max = 99; step = 1</t>
  </si>
  <si>
    <t>A1 = {{Q1}}</t>
  </si>
  <si>
    <t>{
    "id": "M6-NyO-72a-E-2-EN",
    "stimulus": "&lt;p&gt;What percentage of this grid is colored? Type it.&lt;/p&gt;&lt;div style=\"display:flex; justify-content:center;\"&gt;&lt;div class=\"fr-fractional-shape\" data-fraction={\"type\":\"HUNDREDTHS\",\"divisions\":100,\"fill\":{{Q1}}}&gt;&lt;/div&gt;&lt;/div&gt;",
    "template": "&lt;p&gt;The colored part represents {{response}}%.&lt;/p&gt;",
    "hint": "&lt;p&gt;If all 100 squares were colored, they would represent 100%.&lt;/p&gt;",
    "feedback": "&lt;p&gt;If all 100 squares were colored, they would represent 100%.&lt;/p&gt;&lt;p&gt;Since {{Q1}} are colored, they represent {{A1}}%.&lt;/p&gt;",
    "seed": {
        "parameters": [
            {
                "name": "Q1",
                "label": "Fills",
                "min": 2,
                "max": 99,
                "step": 1
            }
        ],
        "calculated": [
            {
                "name": "A1",
                "label": "",
                "function": "{{Q1}}*1"
            }
        ],
        "uniques": true
    },
    "algorithm": {
        "name": "calculateOperation",
        "params": {
            "method": "equivLiteral",
            "keyboard": "NUMERICAL"
        }
    }
}</t>
  </si>
  <si>
    <t>&lt;p&gt;¿Qué porcentaje de esta cuadrícula está coloreado?&lt;/p&gt;&lt;div style=\"display:flex; justify-content:center;\"&gt;&lt;div class=\"fr-fractional-shape\" data-fraction={\"type\":\"RECTANGLE\",\"divisions\":8,\"fill\":{{Q1}}}&gt;&lt;/div&gt;&lt;/div&gt;</t>
  </si>
  <si>
    <t>Q1 = min = 2; max = 7; step = 1</t>
  </si>
  <si>
    <t>A1 = {{Q1}}*12.5</t>
  </si>
  <si>
    <t>&lt;p&gt;Si todos los cuadrados estuviesen coloreados, representarían el 100 %.&lt;/p&gt;&lt;p&gt;Como están coloreados {{Q1}}, representan el {{A1}} %:&lt;/p&gt;&lt;p style=\"text-align: center\"&gt;&lt;span class=\"fr-math-v2 fr-draggable\" contenteditable=\"false\" data-original-math=\"\\(\\frac{{{Q1}}\\ ×\\ 100}{8}\\)\" draggable=\"true\"&gt;\\(\\frac{{{Q1}}\\ ×\\ 100}{8}\\)&lt;/span&gt; = {{A1}} %&lt;/p&gt;</t>
  </si>
  <si>
    <t>{
    "id": "M6-NyO-72a-E-3-EN",
    "stimulus": "&lt;p&gt;What percentage of this grid is colored? Type it.&lt;/p&gt;&lt;div style=\"display:flex; justify-content:center;\"&gt;&lt;div class=\"fr-fractional-shape\" data-fraction={\"type\":\"RECTANGLE\",\"divisions\":8,\"fill\":{{Q1}}}&gt;&lt;/div&gt;&lt;/div&gt;",
    "template": "&lt;p&gt;The colored part represents a {{response}}%.&lt;/p&gt;",
    "hint": "&lt;p&gt;If all 8 squares were colored, they would represent 100%.&lt;/p&gt;",
    "feedback": "&lt;p&gt;If all 8 squares were colored, they would represent 100%.&lt;/p&gt;&lt;p&gt;Since {{Q1}} are colored, they represent {{A1}}%:&lt;/p&gt;&lt;p style=\"text-align: center\"&gt;&lt;span class=\"fr-math-v2 fr-draggable\" contenteditable=\"false\" data-original-math=\"\\(\\frac{{{Q1}}\\ ×\\ 100}{8} \\)\" draggable=\"true\"&gt;\\(\\frac{{{Q1}}\\ ×\\ 100}{8}\\)&lt;/span&gt; = {{A1}}%&lt;/p&gt;",
    "seed": {
        "parameters": [
            {
                "name": "Q1",
                "label": "Fills",
                "min": 2,
                "max": 7,
                "step": 1
            }
        ],
        "calculated": [
            {
                "name": "A1",
                "label": "",
                "function": "{{Q1}}*12.5"
            }
        ],
        "uniques": true
    },
    "algorithm": {
        "name": "calculateOperation",
        "params": {
            "method": "equivLiteral",
            "keyboard": "NUMERICAL"
        }
    }
}</t>
  </si>
  <si>
    <t>M6-NyO-74a</t>
  </si>
  <si>
    <t>Sitúa números racionales en la recta numérica</t>
  </si>
  <si>
    <t>&lt;p&gt;¿Qué fracción señala la flecha?&lt;/p&gt;&lt;div style=\"display: flex; justify-content: center;\"&gt;&lt;div class=\"lemo-fixed-to-responsive\" style=\"max-width: 500px;max-height: 80px;position: relative;width: 100%;display: inline-block;\"&gt;&lt;img src=\"http://drive.google.com/uc?export=view&amp;id=1ncj6RUb9G1iJmduakeEDX5VCYhtEletL\"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</si>
  <si>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4, 5]
Q3 = "min": 1, "max": 6, "step": 1
Q4 = "min": 1, "max": 6, "step": 1</t>
  </si>
  <si>
    <t>T1 = {{Q1}}+1
T2 = {{Q1}}+2
T3 = 13.2*{{Q2}}+9
T4 = {{Q1}}*3+{{Q2}}
T5 = {{Q1}}*3+{{Q3}}
T6 = {{Q1}}*3+{{Q4}}
T7 = {{Q1}}*3
T8 = {{T1}}*3
A1 = &lt;span class=\"fr-math-v2 fr-draggable\" contenteditable=\"false\" data-original-math=\"\\(\\frac{{{T4}}}{3}\\)\" draggable=\"true\"&gt;\\(\\frac{{{T4}}}{\\text{3}}\\)&lt;/span&gt;
A2 = &lt;span class=\"fr-math-v2 fr-draggable\" contenteditable=\"false\" data-original-math=\"\\(\\frac{{{T5}}}{3}\\)\" draggable=\"true\"&gt;\\(\\frac{{{T5}}}{\\text{3}}\\)&lt;/span&gt;
A3 = &lt;span class=\"fr-math-v2 fr-draggable\" contenteditable=\"false\" data-original-math=\"\\(\\frac{{{T6}}}{3}\\)\" draggable=\"true\"&gt;\\(\\frac{{{T6}}}{\\text{3}}\\)&lt;/span&gt;</t>
  </si>
  <si>
    <t>&lt;p&gt;Los números {{Q1}} y {{T1}} como fracciones son &lt;span class=\"fr-math-v2 fr-draggable\" contenteditable=\"false\" data-original-math=\"\\(\\frac{{{T7}}}{3}\\)\" draggable=\"true\"&gt;\\(\\frac{{{T7}}}{\\text{3}}\\)&lt;/span&gt; y &lt;span class=\"fr-math-v2 fr-draggable\" contenteditable=\"false\" data-original-math=\"\\(\\frac{{{T8}}}{3}\\)\" draggable=\"true\"&gt;\\(\\frac{{{T8}}}{\\text{3}}\\)&lt;/span&gt;.&lt;/p&gt;</t>
  </si>
  <si>
    <t>{
    "id": "M6-NyO-74a-I-1-EN",
    "stimulus": "&lt;p&gt;What fraction does the arrow point to?&lt;/p&gt;&lt;div style=\"display: flex; justify-content: center;\"&gt;&lt;div class=\"lemo-fixed-to-responsive\" style=\"max-width:500px; max-height:80px; position: relative; width:100%; display:inline-block;\"&gt;&lt;img src=\"http://drive.google.com/uc?export=view&amp;id=1ncj6RUb9G1iJmduakeEDX5VCYhtEletL\" alt =\"\"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 \"lemo-graphie-label\"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"feedback":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</si>
  <si>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</si>
  <si>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5, 6, 7]
Q3 = "min": 1, "max": 8, "step": 1
Q4 = "min": 1, "max": 8, "step": 1</t>
  </si>
  <si>
    <t>T1 = {{Q1}}+1
T2 = {{Q1}}+2
T3 = 9.85*{{Q2}}+9
T4 = {{Q1}}*4+{{Q2}}
T5 = {{Q1}}*4+{{Q3}}
T6 = {{Q1}}*4+{{Q4}}
T7 = {{Q1}}*4
T8 = {{T1}}*4
A1 = &lt;span class=\"fr-math-v2 fr-draggable\" contenteditable=\"false\" data-original-math=\"\\(\\frac{{{T4}}}{4}\\)\" draggable=\"true\"&gt;\\(\\frac{{{T4}}}{\\text{4}}\\)&lt;/span&gt;
A2 = &lt;span class=\"fr-math-v2 fr-draggable\" contenteditable=\"false\" data-original-math=\"\\(\\frac{{{T5}}}{4}\\)\" draggable=\"true\"&gt;\\(\\frac{{{T5}}}{\\text{4}}\\)&lt;/span&gt;
A3 = &lt;span class=\"fr-math-v2 fr-draggable\" contenteditable=\"false\" data-original-math=\"\\(\\frac{{{T6}}}{4}\\)\" draggable=\"true\"&gt;\\(\\frac{{{T6}}}{\\text{4}}\\)&lt;/span&gt;</t>
  </si>
  <si>
    <t>{
    "id": "M6-NyO-74a-I-2-EN",
    "stimulus": "&lt;p&gt;What fraction does the arrow point to?&lt;/p&gt;&lt;div style=\"display: flex; justify-content: center;\"&gt;&lt;div class=\"lemo-fixed-to-responsive\" style=\"max-width :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 left: 9.5%; top: 75%;\"&gt;{{Q1}}&lt;/span&gt;&lt;span class=\"lemo-graphie-label\" style=\"position: absolute; left: 49.5%; top: 75%; \"&gt;{{T1}}&lt;/span&gt;&lt;span class=\"lemo-graphie-label\" style=\"position: absolute; left: 89%; top: 75%;\"&gt;{{T2}}&lt;/span&gt; &lt;span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data-original-math=\"\\(\\frac{{{T7}}}{4}\\)\" draggable=\"true\"&gt;\\(\\frac{{{T7}}}{\\text{4}}\\)&lt;/span&gt; and &lt;span class=\"fr- math-v2 fr-draggable\" contenteditable=\"false\" data-original-math=\"\\(\\frac{{{T8}}}{44}\\)\" draggable=\"true\"&gt;\\(\\frac{{{T8}}}{\\text{4}}\\)&lt;/span&gt;.&lt;/p&gt;",
    "feedback": "&lt;p&gt;The numbers {{Q1}} and {{T1}} as fractions are &lt;span class=\"fr-math-v2 fr-draggable\" contenteditable=\"false\" data-original-math=\"\\(\\frac{{{T7}}}{4}\\)\" draggable=\"true\"&gt;\\(\\frac{{{T7}}}{\\text{4}}\\)&lt;/span&gt; and &lt;span class=\"fr- 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"10*{{Q2}}+8.7",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</si>
  <si>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src=\"http://drive.google.com/uc?export=view&amp;id=1hzlwT0bc8ORVfoZ5Xb3KIlma6FycQ_4X\"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</si>
  <si>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4, 6, 7, 8, 9]
Q3 = "min": 1, "max": 8, "step": 1
Q4 = "min": 1, "max": 8, "step": 1</t>
  </si>
  <si>
    <t>T1 = {{Q1}}+1
T2 = {{Q1}}+2
T3 = 7.9*{{Q2}}+9
T4 = {{Q1}}*5+{{Q2}}
T5 = {{Q1}}*5+{{Q3}}
T6 = {{Q1}}*5+{{Q4}}
T7 = {{Q1}}*5
T8 = {{T1}}*5
A1 = &lt;span class=\"fr-math-v2 fr-draggable\" contenteditable=\"false\" data-original-math=\"\\(\\frac{{{T4}}}{5}\\)\" draggable=\"true\"&gt;\\(\\frac{{{T4}}}{\\text{5}}\\)&lt;/span&gt;
A2 = &lt;span class=\"fr-math-v2 fr-draggable\" contenteditable=\"false\" data-original-math=\"\\(\\frac{{{T5}}}{5}\\)\" draggable=\"true\"&gt;\\(\\frac{{{T5}}}{\\text{5}}\\)&lt;/span&gt;
A3 = &lt;span class=\"fr-math-v2 fr-draggable\" contenteditable=\"false\" data-original-math=\"\\(\\frac{{{T6}}}{5}\\)\" draggable=\"true\"&gt;\\(\\frac{{{T6}}}{\\text{5}}\\)&lt;/span&gt;</t>
  </si>
  <si>
    <t>{
    "id": "M6-NyO-74a-I-3-EN",
    "stimulus": "&lt;p&gt;What fraction does the arrow point to?&lt;/p&gt;&lt;div style=\"display: flex; justify-content: center;\"&gt;&lt;div class=\"lemo-fixed-to-responsive\" style=\"max-width : 500px;max-height: 80px;position: relative;width: 100%;display: inline-block;\"&gt;&lt;img src=\"http://drive.google.com/uc?export=view&amp;id=1hzlwT0bc8ORVfoZ5Xb3KIlma6FycQ_4X\" alt =\"\" tabindex=\"0\"&gt;&lt;/img&gt;&lt;div class=\"lemo-graphie-container\" style=\"position: absolute;top: 0;left: 0;width: 100%;height: 100%;\" &gt;&lt;div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"feedback":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"8*{{Q2}}+8.7",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t>
  </si>
  <si>
    <t>M6-NyO-75a</t>
  </si>
  <si>
    <t>Compara números racionales</t>
  </si>
  <si>
    <t>A1 = {{Q1}} = {{Q1}}0
A2 = &lt;span class=\"fr-math-v2 fr-draggable\" contenteditable=\"false\" data-original-math=\"\\(\\frac{-{{Q2}}}{{{Q3}}}\\)\" draggable=\"true\"&gt;\\(\\frac{-{{Q2}}}{{{Q3}}}\\)&lt;/span&gt; &lt; {{T1}}
A3 = &lt;span class=\"fr-math-v2 fr-draggable\" contenteditable=\"false\" data-original-math=\"\\(\\frac{-{{Q4}}}{{{Q5}}}\\)\" draggable=\"true\"&gt;\\(\\frac{-{{Q4}}}{{{Q5}}}\\)&lt;/span&gt; &gt; {{T2}}
A4 = {{T3}} &gt; &lt;span class=\"fr-math-v2 fr-draggable\" contenteditable=\"false\" data-original-math=\"\\(\\frac{-{{Q6}}}{{{Q7}}}\\)\" draggable=\"true\"&gt;\\(\\frac{-{{Q6}}}{{{Q7}}}\\)&lt;/span&gt;
A5 = {{T4}} &lt; &lt;span class=\"fr-math-v2 fr-draggable\" contenteditable=\"false\" data-original-math=\"\\(\\frac{-{{Q8}}}{{{Q2}}}\\)\" draggable=\"true\"&gt;\\(\\frac{-{{Q8}}}{{{Q2}}}\\)&lt;/span&gt;
A6 = &lt;span class=\"fr-math-v2 fr-draggable\" contenteditable=\"false\" data-original-math=\"\\(\\frac{{{Q2}}}{{{Q2}}}\\)\" draggable=\"true\"&gt;\\(\\frac{{{Q2}}}{{{Q2}}}\\)&lt;/span&gt; &lt; {{Q2}}&lt;span class=\"fr-math-v2 fr-draggable\" contenteditable=\"false\" data-original-math=\"\\(\\frac{1}{{{Q2}}}\\)\" draggable=\"true\"&gt;\\(\\frac{1}{{{Q2}}}\\)&lt;/span&gt;
A7 = {{Q3}}&lt;span class=\"fr-math-v2 fr-draggable\" contenteditable=\"false\" data-original-math=\"\\(\\frac{1}{{{Q3}}}\\)\" draggable=\"true\"&gt;\\(\\frac{1}{{{Q3}}}\\)&lt;/span&gt; &gt; &lt;span class=\"fr-math-v2 fr-draggable\" contenteditable=\"false\" data-original-math=\"\\(\\frac{{{Q3}}}{{{Q3}}}\\)\" draggable=\"true\"&gt;\\(\\frac{{{Q3}}}{{{Q3}}}\\)&lt;/span&gt;
A8 = {{Q17}} &lt; {{Q17}}0
A9 = {{Q18}}0 &gt; {{Q18}}
A10 = &lt;span class=\"fr-math-v2 fr-draggable\" contenteditable=\"false\" data-original-math=\"\\(\\frac{-{{Q3}}}{{{Q4}}}\\)\" draggable=\"true\"&gt;\\(\\frac{-{{Q3}}}{{{Q4}}}\\)&lt;/span&gt; &gt; {{T5}}
A11 = &lt;span class=\"fr-math-v2 fr-draggable\" contenteditable=\"false\" data-original-math=\"\\(\\frac{-{{Q5}}}{{{Q6}}}\\)\" draggable=\"true\"&gt;\\(\\frac{-{{Q5}}}{{{Q6}}}\\)&lt;/span&gt; &lt; {{T6}}
A12 = {{T7}} &lt; &lt;span class=\"fr-math-v2 fr-draggable\" contenteditable=\"false\" data-original-math=\"\\(\\frac{-{{Q7}}}{{{Q8}}}\\)\" draggable=\"true\"&gt;\\(\\frac{-{{Q7}}}{{{Q8}}}\\)&lt;/span&gt;
A13 = {{T8}} &gt; &lt;span class=\"fr-math-v2 fr-draggable\" contenteditable=\"false\" data-original-math=\"\\(\\frac{-{{Q2}}}{{{Q5}}}\\)\" draggable=\"true\"&gt;\\(\\frac{-{{Q2}}}{{{Q5}}}\\)&lt;/span&gt;
A14 = &lt;span class=\"fr-math-v2 fr-draggable\" contenteditable=\"false\" data-original-math=\"\\(\\frac{{{Q4}}}{{{Q4}}}\\)\" draggable=\"true\"&gt;\\(\\frac{{{Q4}}}{{{Q4}}}\\)&lt;/span&gt; &lt; {{Q4}}&lt;span class=\"fr-math-v2 fr-draggable\" contenteditable=\"false\" data-original-math=\"\\(\\frac{1}{{{Q4}}}\\)\" draggable=\"true\"&gt;\\(\\frac{1}{{{Q4}}}\\)&lt;/span&gt;
A15 = {{Q5}}&lt;span class=\"fr-math-v2 fr-draggable\" contenteditable=\"false\" data-original-math=\"\\(\\frac{1}{{{Q5}}}\\)\" draggable=\"true\"&gt;\\(\\frac{1}{{{Q5}}}\\)&lt;/span&gt; &gt; &lt;span class=\"fr-math-v2 fr-draggable\" contenteditable=\"false\" data-original-math=\"\\(\\frac{{{Q5}}}{{{Q5}}}\\)\" draggable=\"true\"&gt;\\(\\frac{{{Q5}}}{{{Q5}}}\\)&lt;/span&gt;</t>
  </si>
  <si>
    <t>Multiple choice</t>
  </si>
  <si>
    <t>Q1 = "min": 0.1, "max": 5.1, "step": 0.2
Q2 = "min": 2, "max": 10, "step": 1
Q3 = "min": 2, "max": 10, "step": 1
Q4 = "min": 2, "max": 10, "step": 1
Q5 = "min": 2, "max": 10, "step": 1
Q6 = "min": 2, "max": 10, "step": 1
Q7 = "min": 2, "max": 10, "step": 1
Q8 = "min": 2, "max": 10, "step": 1
Q9 = "min": 0.2, "max": 2, "step": 0.1
Q10 = "min": 0.2, "max": 2, "step": 0.1
Q11 = "min": 0.2, "max": 2, "step": 0.1
Q12 = "min": 0.2, "max": 2, "step": 0.1
Q13 = "min": 0.2, "max": 2, "step": 0.1
Q14 = "min": 0.2, "max": 2, "step": 0.1
Q15 = "min": 0.2, "max": 2, "step": 0.1
Q16 = "min": 0.2, "max": 2, "step": 0.1
Q17 = "min": 0.1, "max": 5.1, "step": 0.2
Q18 = "min": 0.1, "max": 5.1, "step": 0.2</t>
  </si>
  <si>
    <t>T1 = Lemonlib.round(-{{Q2}}/{{Q3}} + {{Q9}}, 2)
T2 = Lemonlib.round(-{{Q4}}/{{Q5}} - {{Q10}}, 2)
T3 = Lemonlib.round(-{{Q6}}/{{Q7}} + {{Q11}}, 2)
T4 = Lemonlib.round(-{{Q8}}/{{Q2}} - {{Q12}}, 2)
T5 = Lemonlib.round(-{{Q3}}/{{Q4}} + {{Q9}}, 2)
T6 = Lemonlib.round(-{{Q5}}/{{Q6}} - {{Q10}}, 2)
T7 = Lemonlib.round(-{{Q7}}/{{Q8}} + {{Q11}}, 2)
T8 = Lemonlib.round(-{{Q2}}/{{Q5}} - {{Q12}}, 2)
T9 = Lemonlib.round(-{{Q3}}/{{Q4}}, 2)
T10 = Lemonlib.round(-{{Q5}}/{{Q6}}, 2)
T11 = Lemonlib.round(-{{Q7}}/{{Q8}}, 2)
T12 = Lemonlib.round(-{{Q2}}/{{Q5}}, 2)
T13 = {{Q4}}*{{Q4}}+1
T14 = {{Q5}}*{{Q5}}+1</t>
  </si>
  <si>
    <t>&lt;p&gt;Puedes convertir las fracciones en decimales para ayudarte.&lt;/p&gt;</t>
  </si>
  <si>
    <t>&lt;p&gt;Para comparar números te puedes ayudar convirtiendo las fracciones en decimales.&lt;/p&gt;
A8 = &lt;p&gt;En realidad:&lt;/p&gt;&lt;p style=\"text-align: center\"&gt;{{Q17}} = {{Q17}}0&lt;/p&gt;
A9 = &lt;p&gt;En realidad:&lt;/p&gt;&lt;p style=\"text-align: center\"&gt;{{Q18}}0 = {{Q18}}&lt;/p&gt;
A10 = &lt;p&gt;En realidad:&lt;/p&gt;&lt;p style=\"text-align: center\"&gt;{{T9}} &lt; {{T5}}&lt;/p&gt;
A11 = &lt;p&gt;En realidad:&lt;/p&gt;&lt;p style=\"text-align: center\"&gt;{{T10}} &gt; {{T6}}&lt;/p&gt;
A12 = &lt;p&gt;En realidad:&lt;/p&gt;&lt;p style=\"text-align: center\"&gt;{{T7}} &gt; {{T11}}&lt;/p&gt;
A13 = &lt;p&gt;En realidad:&lt;/p&gt;&lt;p style=\"text-align: center\"&gt;{{T8}} &lt; {{T12}}&lt;/p&gt;
A14 =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A15 =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t>
  </si>
  <si>
    <t>{
    "id": "M6-NyO-75a-I-1-EN",
    "stimulus": "&lt;p&gt;Select the correct options.&lt;/p&gt;",
    "hint": "&lt;p&gt;Fractions can be converted to decimals to be of help.&lt;/p&gt;",
    "feedback": "&lt;p&gt;To compare numbers it is helpful to convert fractions to decimals.&lt;/p&gt;",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"&lt;p&gt;In fact:&lt;/p&gt;&lt;p style=\"text-align: center\"&gt;{{T10}} &gt; {{T6}}&lt;/p&gt;",
                "incorrect": true
            },
            {
                "name": "A12",
                "label": "{{T7}} &lt; &lt;span class=\"fr-math-v2 fr-draggable\" contenteditable=\"false\" data-original-math=\"\\(\\frac{-{{Q7}}}{{{Q8}}}\\)\" draggable=\"true\"&gt;\\(\\frac{-{{Q7}}}{{{Q8}}}\\)&lt;/span&gt;",
                "feedback": "&lt;p&gt;In fact:&lt;/p&gt;&lt;p style=\"text-align: center\"&gt;{{T7}} &gt; {{T11}}&lt;/p&gt;",
                "incorrect": true
            },
            {
                "name": "A13",
                "label": "{{T8}} &gt; &lt;span class=\"fr-math-v2 fr-draggable\" contenteditable=\"false\" data-original-math=\"\\(\\frac{-{{Q2}}}{{{Q5}}}\\)\" draggable=\"true\"&gt;\\(\\frac{-{{Q2}}}{{{Q5}}}\\)&lt;/span&gt;",
                "feedback": "&lt;p&gt;In fact:&lt;/p&gt;&lt;p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"&lt;p&gt;In fact:&lt;/p&gt;&lt;p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"&lt;p&gt;In fact:&lt;/p&gt;&lt;p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t>
  </si>
  <si>
    <t>M6-NyO-76a</t>
  </si>
  <si>
    <t>Calcula el valor absoluto de números racionales</t>
  </si>
  <si>
    <t>&lt;p&gt;Determina si los siguientes valores absolutos están bien o mal calculados.&lt;/p&gt;
A1 = &lt;/span&gt;&lt;span class=\"fr-math-v2 fr-draggable\" contenteditable=\"false\" data-original-math=\"\\(\\left|\\frac{-{{Q1}}}{{{Q2}}}\\right|\\)\" draggable=\"true\"&gt;\\(\\left|\\frac{-{{Q1}}}{{{Q2}}}\\right|\\)&lt;/span&gt; = &lt;span class=\"fr-math-v2 fr-draggable\" contenteditable=\"false\" data-original-math=\"\\(\\frac{{{Q1}}}{{{Q2}}}\\)\" draggable=\"true\"&gt;\\(\\frac{{{Q1}}}{{{Q2}}}\\)&lt;/span&gt;
A2 = &lt;/span&gt;&lt;span class=\"fr-math-v2 fr-draggable\" contenteditable=\"false\" data-original-math=\"\\(\\left|\\frac{{{Q3}}}{{{Q4}}}\\right|\\)\" draggable=\"true\"&gt;\\(\\left|\\frac{{{Q3}}}{{{Q4}}}\\right|\\)&lt;/span&gt; = &lt;span class=\"fr-math-v2 fr-draggable\" contenteditable=\"false\" data-original-math=\"\\(\\frac{{{Q3}}}{{{Q4}}}\\)\" draggable=\"true\"&gt;\\(\\frac{{{Q3}}}{{{Q4}}}\\)&lt;/span&gt;
A3 = &lt;/span&gt;&lt;span class=\"fr-math-v2 fr-draggable\" contenteditable=\"false\" data-original-math=\"\\(\\left|\\frac{-{{Q5}}}{{{Q6}}}\\right|\\)\" draggable=\"true\"&gt;\\(\\left|\\frac{-{{Q5}}}{{{Q6}}}\\right|\\)&lt;/span&gt; = &lt;span class=\"fr-math-v2 fr-draggable\" contenteditable=\"false\" data-original-math=\"\\(\\frac{-{{Q5}}}{{{Q6}}}\\)\" draggable=\"true\"&gt;\\(\\frac{-{{Q5}}}{{{Q6}}}\\)&lt;/span&gt;
A4 = &lt;/span&gt;&lt;p&gt;&lt;span class=\"fr-math-v2 fr-draggable\" contenteditable=\"false\" data-original-math=\"\\(\\left|\\frac{{{Q5}}}{{{Q6}}}\\right|\\)\" draggable=\"true\"&gt;\\(\\left|\\frac{{{Q5}}}{{{Q6}}}\\right|\\)&lt;/span&gt; = &lt;span class=\"fr-math-v2 fr-draggable\" contenteditable=\"false\" data-original-math=\"\\(\\frac{-{{Q5}}}{{{Q6}}}\\)\" draggable=\"true\"&gt;\\(\\frac{-{{Q5}}}{{{Q6}}}\\)&lt;/span&gt;&lt;/p&gt;</t>
  </si>
  <si>
    <t>Choice matrix – inline</t>
  </si>
  <si>
    <t>Q1 = Min = 1; Max = 10; Step = 1
Q2 = Min = 2; Max = 10; Step = 1
Q3 = Min = 1; Max = 10; Step = 1
Q4 = Min = 2; Max = 10; Step = 1
Q5 = Min = 1; Max = 10; Step = 1
Q6 = Min = 2; Max = 10; Step = 1</t>
  </si>
  <si>
    <t>&lt;p&gt;El valor absoluto de un número es su distancia al 0.&lt;/p&gt;</t>
  </si>
  <si>
    <t>&lt;p&gt;El valor absoluto de un número es su distancia al 0.&lt;/p&gt;
A3 = 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
A4 = &lt;p&gt;El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draggable=\"true\"&gt;\\(\\frac{{{Q5}}}{{{Q6}}}\\)&lt;/span&gt;&lt;/p&gt;</t>
  </si>
  <si>
    <t>{
    "id": "M6-NyO-76a-I-1-EN",
    "stimulus": "&lt;p&gt;Determine if the following absolute values are correctly or incorrectly calculated.&lt;/p&gt;",
    "hint": "&lt;p&gt;The absolute value of a number is its distance from 0.&lt;/p&gt;",
    "feedback": "&lt;p&gt;The absolute value of a number is its distance from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
                "Incorrect"
            ]
        }
    }
}</t>
  </si>
  <si>
    <t>&lt;p&gt;Calcula este valor absoluto.&lt;/p&gt;</t>
  </si>
  <si>
    <t>&lt;p style=\"text-align: center\"&gt;&lt;span class=\"fr-math-v2 fr-draggable\" contenteditable=\"false\" data-original-math=\"\\(\\left|\\frac{{{Q1}}}{{{Q2}}}\\right|\\)\" draggable=\"true\"&gt;\\(\\left|\\frac{{{Q1}}}{{{Q2}}}\\right|\\)&lt;/span&gt; = {{response}}&lt;/p&gt;</t>
  </si>
  <si>
    <t>Q1 = list = -10, -9, -8, -7, -6, -5, -4, -3, -2, -1, 1, 2, 3, 4, 5, 6, 7, 8, 9, 10
Q2 = Min = 2; Max = 20; Step = 1</t>
  </si>
  <si>
    <t>T1 = math.abs({{Q1}})
A1 = \\frac{{{T1}}}{{{Q2}}}</t>
  </si>
  <si>
    <t>{
    "id": "M6-NyO-76a-E-1-EN",
    "stimulus": "&lt;p&gt;Calculate this absolute value.&lt;/p&gt;",
    "template": "&lt;p style=\"text-align: center\"&gt;&lt;span class=\"fr-math-v2 fr-draggable\" contenteditable=\"false\" data-original-math=\"\\(\\left|\\frac{{{Q1}}}{{{Q2}}}\\right|\\)\" draggable=\"true\"&gt;\\(\\left|\\frac{{{Q1}}}{{{Q2}}}\\right|\\)&lt;/span&gt; = {{response}}&lt;/p&gt;",
    "hint": "&lt;p&gt;The absolute value of a number is its distance to 0.&lt;/p&gt;",
    "feedback": "&lt;p&gt;The absolute value of a number is its distance to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t>
  </si>
  <si>
    <t>M6-NyO-76b</t>
  </si>
  <si>
    <t>Compara valores absolutos de números racionales</t>
  </si>
  <si>
    <t>&lt;p&gt;Selecciona la comparación correcta de valores absolutos.&lt;/p&gt;</t>
  </si>
  <si>
    <t>Q1 = "min": 1, "max": 10, "step": 1
Q2 = "min": 1, "max": 10, "step": 1
Q3 = "min": 1, "max": 10, "step": 1
Q4 = "min": 1, "max": 10, "step": 1
Q5 = "min": 1, "max": 10, "step": 1
Q6 = "min": 1, max": 10, "step": 1</t>
  </si>
  <si>
    <t>T1 = {{Q1}}+{{Q2}}
T2 = {{Q1}}+{{Q3}}
T3 = {{Q2}}+{{Q3}}
T4 = {{Q2}}+{{Q4}}
T5 = {{Q3}}+{{Q4}}
T6 = {{Q3}}+{{Q5}}
T7 = {{Q4}}+{{Q5}}
T8 = {{Q4}}+{{Q6}}
T9 = {{Q5}}+{{Q6}}
T10 = {{Q5}}+{{Q1}}
A1 = |&lt;span class=\"fr-math-v2 fr-draggable\" contenteditable=\"false\" data-original-math=\"\\(\\frac{{{Q1}}}{{{T2}}}\\)\" draggable=\"true\"&gt;\\(\\frac{{{Q1}}}{{{T2}}}\\)&lt;/span&gt;| &lt; |&lt;span class=\"fr-math-v2 fr-draggable\" contenteditable=\"false\" data-original-math=\"\\(\\frac{{{T1}}}{{{T2}}}\\)\" draggable=\"true\"&gt;\\(\\frac{{{T1}}}{{{T2}}}\\)&lt;/span&gt;|
A2 = |&lt;span class=\"fr-math-v2 fr-draggable\" contenteditable=\"false\" data-original-math=\"\\(\\frac{-{{Q1}}}{{{T2}}}\\)\" draggable=\"true\"&gt;\\(\\frac{-{{Q1}}}{{{T2}}}\\)&lt;/span&gt;| &lt; |&lt;span class=\"fr-math-v2 fr-draggable\" contenteditable=\"false\" data-original-math=\"\\(\\frac{{{T1}}}{{{T2}}}\\)\" draggable=\"true\"&gt;\\(\\frac{{{T1}}}{{{T2}}}\\)&lt;/span&gt;|
A3 = |&lt;span class=\"fr-math-v2 fr-draggable\" contenteditable=\"false\" data-original-math=\"\\(\\frac{{{Q1}}}{{{T2}}}\\)\" draggable=\"true\"&gt;\\(\\frac{{{Q1}}}{{{T2}}}\\)&lt;/span&gt;| &lt; |&lt;span class=\"fr-math-v2 fr-draggable\" contenteditable=\"false\" data-original-math=\"\\(\\frac{-{{T1}}}{{{T2}}}\\)\" draggable=\"true\"&gt;\\(\\frac{-{{T1}}}{{{T2}}}\\)&lt;/span&gt;|
A4 = |&lt;span class=\"fr-math-v2 fr-draggable\" contenteditable=\"false\" data-original-math=\"\\(\\frac{{{Q1}}}{{{T2}}}\\)\" draggable=\"true\"&gt;\\(\\frac{{{Q1}}}{{{T2}}}\\)&lt;/span&gt;| &lt; |&lt;span class=\"fr-math-v2 fr-draggable\" contenteditable=\"false\" data-original-math=\"\\(\\frac{-{{T1}}}{{{T2}}}\\)\" draggable=\"true\"&gt;\\(\\frac{-{{T1}}}{{{T2}}}\\)&lt;/span&gt;|
A5 = |&lt;span class=\"fr-math-v2 fr-draggable\" contenteditable=\"false\" data-original-math=\"\\(\\frac{{{T3}}}{{{T4}}}\\)\" draggable=\"true\"&gt;\\(\\frac{{{T3}}}{{{T4}}}\\)&lt;/span&gt;| &lt; |&lt;span class=\"fr-math-v2 fr-draggable\" contenteditable=\"false\" data-original-math=\"\\(\\frac{{{Q2}}}{{{T4}}}\\)\" draggable=\"true\"&gt;\\(\\frac{{{Q2}}}{{{T4}}}\\)&lt;/span&gt;|
A6 = |&lt;span class=\"fr-math-v2 fr-draggable\" contenteditable=\"false\" data-original-math=\"\\(\\frac{-{{T5}}}{{{T6}}}\\)\" draggable=\"true\"&gt;\\(\\frac{-{{T5}}}{{{T6}}}\\)&lt;/span&gt;| &lt; |&lt;span class=\"fr-math-v2 fr-draggable\" contenteditable=\"false\" data-original-math=\"\\(\\frac{{{Q3}}}{{{T6}}}\\)\" draggable=\"true\"&gt;\\(\\frac{{{Q3}}}{{{T6}}}\\)&lt;/span&gt;|
A7 = |&lt;span class=\"fr-math-v2 fr-draggable\" contenteditable=\"false\" data-original-math=\"\\(\\frac{{{T7}}}{{{T8}}}\\)\" draggable=\"true\"&gt;\\(\\frac{{{T7}}}{{{T8}}}\\)&lt;/span&gt;| &lt; |&lt;span class=\"fr-math-v2 fr-draggable\" contenteditable=\"false\" data-original-math=\"\\(\\frac{-{{Q4}}}{{{T8}}}\\)\" draggable=\"true\"&gt;\\(\\frac{-{{Q4}}}{{{T8}}}\\)&lt;/span&gt;|
A8 = |&lt;span class=\"fr-math-v2 fr-draggable\" contenteditable=\"false\" data-original-math=\"\\(\\frac{-{{T9}}}{{{T10}}}\\)\" draggable=\"true\"&gt;\\(\\frac{-{{T9}}}{{{T10}}}\\)&lt;/span&gt;| &lt; |&lt;span class=\"fr-math-v2 fr-draggable\" contenteditable=\"false\" data-original-math=\"\\(\\frac{-{{Q5}}}{{{T10}}}\\)\" draggable=\"true\"&gt;\\(\\frac{-{{Q5}}}{{{T10}}}\\)&lt;/span&gt;|</t>
  </si>
  <si>
    <t>&lt;p&gt;El valor absoluto es la distancia que hay entre un número y el 0.&lt;/p&gt;</t>
  </si>
  <si>
    <t>&lt;p&gt;El valor absoluto es la distancia que hay entre un número y el 0.&lt;/p&gt;
A5 = "&lt;p&gt;Los valores absolutos de estas fracciones son:&lt;/p&gt;&lt;p style=\"text-align: center\"&gt;|&lt;span class=\"fr-math-v2 fr-draggable\" contenteditable=\"false\" data-original-math=\"\\(\\frac{{{T3}}}{{{T4}}}\\)\" draggable=\"true\"&gt;\\(\\frac{{{T3}}}{{{T4}}}\\)&lt;/span&gt;| = &lt;span class=\"fr-math-v2 fr-draggable\" contenteditable=\"false\" data-original-math=\"\\(\\frac{{{T3}}}{{{T4}}}\\)\" draggable=\"true\"&gt;\\(\\frac{{{T3}}}{{{T4}}}\\)&lt;/span&gt;&lt;/p&gt;&lt;p style=\"text-align: center\"&gt;|&lt;span class=\"fr-math-v2 fr-draggable\" contenteditable=\"false\" data-original-math=\"\\(\\frac{{{Q2}}}{{{T4}}}\\)\" draggable=\"true\"&gt;\\(\\frac{{{Q2}}}{{{T4}}}\\)&lt;/span&gt;| = &lt;span class=\"fr-math-v2 fr-draggable\" contenteditable=\"false\" data-original-math=\"\\(\\frac{{{Q2}}}{{{T4}}}\\)\" draggable=\"true\"&gt;\\(\\frac{{{Q2}}}{{{T4}}}\\)&lt;/span&gt;&lt;/p&gt;"
A6 = "&lt;p&gt;Los valores absolutos de estas fracciones son:&lt;/p&gt;&lt;p style=\"text-align: center\"&gt;|&lt;span class=\"fr-math-v2 fr-draggable\" contenteditable=\"false\" data-original-math=\"\\(\\frac{-{{T5}}}{{{T6}}}\\)\" draggable=\"true\"&gt;\\(\\frac{-{{T5}}}{{{T6}}}\\)&lt;/span&gt;| = &lt;span class=\"fr-math-v2 fr-draggable\" contenteditable=\"false\" data-original-math=\"\\(\\frac{{{TT}}}{{{T6}}}\\)\" draggable=\"true\"&gt;\\(\\frac{{{T5}}}{{{T6}}}\\)&lt;/span&gt;&lt;/p&gt;&lt;p style=\"text-align: center\"&gt;|&lt;span class=\"fr-math-v2 fr-draggable\" contenteditable=\"false\" data-original-math=\"\\(\\frac{{{Q3}}}{{{T6}}}\\)\" draggable=\"true\"&gt;\\(\\frac{{{Q3}}}{{{T6}}}\\)&lt;/span&gt;| = &lt;span class=\"fr-math-v2 fr-draggable\" contenteditable=\"false\" data-original-math=\"\\(\\frac{{{Q3}}}{{{T6}}}\\)\" draggable=\"true\"&gt;\\(\\frac{{{Q3}}}{{{T6}}}\\)&lt;/span&gt;&lt;/p&gt;
A7 = "&lt;p&gt;Los valores absolutos de estas fracciones son:&lt;/p&gt;&lt;p style=\"text-align: center\"&gt;|&lt;span class=\"fr-math-v2 fr-draggable\" contenteditable=\"false\" data-original-math=\"\\(\\frac{{{T7}}}{{{T8}}}\\)\" draggable=\"true\"&gt;\\(\\frac{{{T7}}}{{{T8}}}\\)&lt;/span&gt;| = &lt;span class=\"fr-math-v2 fr-draggable\" contenteditable=\"false\" data-original-math=\"\\(\\frac{{{T7}}}{{{T8}}}\\)\" draggable=\"true\"&gt;\\(\\frac{{{T7}}}{{{T8}}}\\)&lt;/span&gt;&lt;/p&gt;&lt;p style=\"text-align: center\"&gt;|&lt;span class=\"fr-math-v2 fr-draggable\" contenteditable=\"false\" data-original-math=\"\\(\\frac{-{{Q4}}}{{{T8}}}\\)\" draggable=\"true\"&gt;\\(\\frac{-{{Q4}}}{{{T8}}}\\)&lt;/span&gt;| = &lt;span class=\"fr-math-v2 fr-draggable\" contenteditable=\"false\" data-original-math=\"\\(\\frac{{{Q4}}}{{{T8}}}\\)\" draggable=\"true\"&gt;\\(\\frac{{{Q4}}}{{{T8}}}\\)&lt;/span&gt;&lt;/p&gt;
A8 = "&lt;p&gt;Los valores absolutos de estas fracciones son:&lt;/p&gt;&lt;p style=\"text-align: center\"&gt;|&lt;span class=\"fr-math-v2 fr-draggable\" contenteditable=\"false\" data-original-math=\"\\(\\frac{-{{T9}}}{{{T10}}}\\)\" draggable=\"true\"&gt;\\(\\frac{-{{T9}}}{{{T10}}}\\)&lt;/span&gt;| = &lt;span class=\"fr-math-v2 fr-draggable\" contenteditable=\"false\" data-original-math=\"\\(\\frac{{{T9}}}{{{T10}}}\\)\" draggable=\"true\"&gt;\\(\\frac{{{T9}}}{{{T10}}}\\)&lt;/span&gt;&lt;/p&gt;&lt;p style=\"text-align: center\"&gt;|&lt;span class=\"fr-math-v2 fr-draggable\" contenteditable=\"false\" data-original-math=\"\\(\\frac{-{{Q5}}}{{{T10}}}\\)\" draggable=\"true\"&gt;\\(\\frac{-{{Q5}}}{{{T10}}}\\)&lt;/span&gt;| = &lt;span class=\"fr-math-v2 fr-draggable\" contenteditable=\"false\" data-original-math=\"\\(\\frac{{{Q5}}}{{{T10}}}\\)\" draggable=\"true\"&gt;\\(\\frac{{{Q5}}}{{{T10}}}\\)&lt;/span&gt;&lt;/p&gt;</t>
  </si>
  <si>
    <t>{
    "id": "M6-NyO-76b-I-1-EN",
    "stimulus": "&lt;p&gt;Select the correct comparison of absolute values.&lt;/p&gt;",
    "hint": "&lt;p&gt;The absolute value is the distance between a number and 0.&lt;/p&gt;",
    "feedback": "&lt;p&gt;The absolute value is the distance between a number and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"&lt;p&gt;The absolute values of these fractions are:&lt;/p&gt;&lt;p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"&lt;p&gt;The absolute values of these fractions are:&lt;/p&gt;&lt;p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"&lt;p&gt;The absolute values of these fractions are:&lt;/p&gt;&lt;p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"&lt;p&gt;The absolute values of these fractions are:&lt;/p&gt;&lt;p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t>
  </si>
  <si>
    <t>&lt;p&gt;Arrastra estos valores absolutos a sus posiciones correctas.&lt;/p&gt;</t>
  </si>
  <si>
    <t>&lt;p style=\"text-align: center\"&gt;{{response}} &lt; {{response}}&lt;/p&gt;</t>
  </si>
  <si>
    <t>Q1 = "list": [-6, -4, -2, 2, 4, 6]
Q2 = "list": [-5, -3, -1, 1, 3, 5]
Q3 = "min": 2, "max": 10, "step": 1</t>
  </si>
  <si>
    <t>T1 = if (math.abs({{Q1}}) &lt; math.abs({{Q1}}+{{Q2}})) {{{Q1}}} else {{{Q1}}+{{Q2}}}
T2 = if (math.abs({{Q1}}) &lt; math.abs({{Q1}}+{{Q2}})) {{{Q1}}+{{Q2}}} else {{{Q1}}}
T3 = math.abs({{T1}})
T4 = math.abs({{T2}})
A1 = |&lt;span class=\"fr-math-v2 fr-draggable\" contenteditable=\"false\" data-original-math=\"\\(\\frac{{{T1}}}{{{Q3}}}\\)\" draggable=\"true\"&gt;\\(\\frac{{{T1}}}{{{Q3}}}\\)&lt;/span&gt;|
A2 = |&lt;span class=\"fr-math-v2 fr-draggable\" contenteditable=\"false\" data-original-math=\"\\(\\frac{{{T2}}}{{{Q3}}}\\)\" draggable=\"true\"&gt;\\(\\frac{{{T2}}}{{{Q3}}}\\)&lt;/span&gt;|</t>
  </si>
  <si>
    <t>&lt;p&gt;Los valores absolutos de estas fracciones son:&lt;/p&gt;&lt;p style=\"text-align: center\"&gt;|&lt;span class=\"fr-math-v2 fr-draggable\" contenteditable=\"false\" data-original-math=\"\\(\\frac{{{T1}}}{{{Q3}}}\\)\" draggable=\"true\"&gt;\\(\\frac{{{T1}}}{{{Q3}}}\\)&lt;/span&gt;| = &lt;span class=\"fr-math-v2 fr-draggable\" contenteditable=\"false\" data-original-math=\"\\(\\frac{{{T3}}}{{{Q3}}}\\)\" draggable=\"true\"&gt;\\(\\frac{{{T3}}}{{{Q3}}}\\)&lt;/span&gt;&lt;/p&gt;&lt;p style=\"text-align: center\"&gt;|&lt;span class=\"fr-math-v2 fr-draggable\" contenteditable=\"false\" data-original-math=\"\\(\\frac{{{T2}}}{{{Q3}}}\\)\" draggable=\"true\"&gt;\\(\\frac{{{T2}}}{{{Q3}}}\\)&lt;/span&gt;| = &lt;span class=\"fr-math-v2 fr-draggable\" contenteditable=\"false\" data-original-math=\"\\(\\frac{{{T4}}}{{{Q3}}}\\)\" draggable=\"true\"&gt;\\(\\frac{{{T4}}}{{{Q3}}}\\)&lt;/span&gt;&lt;/p&gt;</t>
  </si>
  <si>
    <t>{
    "id": "M6-NyO-76b-E-1-EN",
    "stimulus": "&lt;p&gt;Drag these absolute values to their correct positions.&lt;/p&gt;",
    "template": "&lt;p style=\"text-align: center\"&gt;{{response}} &lt; {{response}}&lt;/p&gt;",
    "hint": "&lt;p&gt;The absolute value is the distance between a number and 0.&lt;/p&gt;",
    "feedback": "&lt;p&gt;The absolute values of these fractions are:&lt;/p&gt;&lt;p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</si>
  <si>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</si>
  <si>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</si>
  <si>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</si>
  <si>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</si>
  <si>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</si>
  <si>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</si>
  <si>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</si>
  <si>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
    "id": "M6-NyO-44a-I-1-EN",
    "stimulus": "&lt;p&gt;Select the relationship that is proportional.&lt;/p&gt;",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"calculated": [
            {
                "name": "A1",
                "label": "The number of fruit pieces and their total price."
            },
            {
                "name": "A2",
                "label": "Hair length and time."
            },
            {
                "name": "A3",
                "label": "The distance a car travels and its gasoline consumption."
            },
            {
                "name": "A4",
                "label": "Hours of the day and ambient temperature.",
                "incorrect": true,
                "feedback": "There is no proportional relationship because doubling or tripling the number of hours does not imply that the temperature doubles or triples."
            },
            {
                "name": "A5",
                "label": "The age of a child and his height.",
                "incorrect": true,
                "feedback": "There is no proportional relationship because doubling or tripling his age does not double or triple his height."
            },
            {
                "name": "A6",
                "label": "The number of people on a team and the time it takes them to finish a job.",
                "incorrect": true,
                "feedback": "There is no proportional relationship because doubling or tripling the number of people does not double or triple the time they devote to finishing a job."
            }
        ],
        "uniques": true
    },
    "algorithm": {
        "name": "trueFalse",
        "template": "Multiple choice – standard",
        "params": {
            "countCorrect": 1,
            "countIncorrect": 2,
            "showCheckIcon":true
        }
    }
}</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</si>
  <si>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</si>
  <si>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</si>
  <si>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</si>
  <si>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</si>
  <si>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</si>
  <si>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</si>
  <si>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"M6-NyO-44a-E-1-EN",
    "stimulus": "&lt;p&gt;Select the table that represents a direct proportion.&lt;/p&gt;",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"This table does not represent a proportional relationship because the values in the second row are the result of adding {{Q2}} to those in the first."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"This table does not represent a proportional relationship because the values in the second row are the result of squaring those in the first row: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</si>
  <si>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</si>
  <si>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</si>
  <si>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</si>
  <si>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</si>
  <si>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</si>
  <si>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</si>
  <si>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</si>
  <si>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"M6-NyO-44b-I-1-EN",
    "stimulus": "&lt;p&gt;Select the sentence in which there is a direct proportion.&lt;/p&gt;",
    "hint": "&lt;p&gt;Two magnitudes are proportional if by multiplying or dividing one of them by a number, the other is also multiplied or divided by that same number.&lt;/p&gt;",
    "feedback": "&lt;p&gt;A direct proportion occurs when two magnitudes are multiplied or divided by the same number.&lt;/p&gt;",
    "seed": {
        "parameters": [
            {
                "name": "Q1",
                "label": null,
                "list": [
                    2,
                    4,
                    8
                ]
            },
            {
                "name": "Q2",
                "label": null,
                "list": [
                    5,
                    6,
                    7,
                    8,
                    9,
                    10
                ]
            },
            {
                "name": "Q3",
                "label": null,
                "list": [
                    2,
                    4,
                    8
                ]
            },
            {
                "name": "Q4",
                "label": null,
                "min": 2,
                "max": 10,
                "step": 1
            },
            {
                "name": "Q5",
                "label": null,
                "min": 35,
                "max": 50,
                "step": 1
            },
            {
                "name": "Q6",
                "label": null,
                "min": 2,
                "max": 10,
                "step": 1
            },
            {
                "name": "Q7",
                "label": null,
                "min": 35,
                "max": 50,
                "step": 1
            },
            {
                "name": "Q8",
                "label": null,
                "list": [
                    2,
                    4,
                    8
                ]
            },
            {
                "name": "Q9",
                "label": null,
                "min": 2,
                "max": 10,
                "step": 1
            },
            {
                "name": "Q10",
                "label": null,
                "list": [
                    2,
                    4,
                    8
                ]
            },
            {
                "name": "Q11",
                "label": null,
                "list": [
                    1
                ]
            },
            {
                "name": "Q12",
                "label": null,
                "min": 2,
                "max": 10,
                "step": 1
            },
            {
                "name": "Q13",
                "label": null,
                "min": 2,
                "max": 10,
                "step": 1
            },
            {
                "name": "Q14",
                "label": null,
                "min": 4,
                "max": 6,
                "step": 1
            },
            {
                "name": "Q15",
                "label": null,
                "min": 40,
                "max": 70,
                "step": 5
            },
            {
                "name": "Q19",
                "label": null,
                "min": 7,
                "max": 10,
                "step": 1
            },
            {
                "name": "N1",
                "label": null,
                "list": [
                    "Sophia",
                    "Tiffany",
                    "Jane",
                    "Dorothy",
                    "Esmeralda"
                ]
            },
            {
                "name": "Q16",
                "label": null,
                "min": 2,
                "max": 6,
                "step": 2
            },
            {
                "name": "Q17",
                "label": null,
                "min": 70,
                "max": 200,
                "step": 10
            },
            {
                "name": "Q18",
                "label": null,
                "min": 3,
                "max": 9,
                "step": 2
            }
        ],
        "uniques": true,
        "calculated": [
            {
                "name": "A1",
                "label": "If {{Q1}} sodas cost ${{Q2}}, then {{Q3}} sodas will cost ${{function}}.",
                "function": "{{Q3}}/{{Q1}}*{{Q2}}"
            },
            {
                "name": "A2",
                "label": "Since at {{Q4}} in the morning the temperature is {{Q5}} °F, at {{Q6}} in the afternoon the temperature will be {{Q7}} °F.",
                "function": "{{Q6}} ",
                "incorrect": true,
                "feedback": " In this case, there is no direct proportion, as the hours of the day and temperature are not multiplied or divided by the same number."
            },
            {
                "name": "A3",
                "label": "{{Q8}} pitchers are filled with water in {{Q9}} minutes, so to fill {{Q10}} pitchers it is necessary {{function}} minutes.",
                "function": "{{Q10}}/{{Q8}}*{{Q9}}"
            },
            {
                "name": "A4",
                "label": "If 1 T-shirt costs ${{Q12}}, then {{function}} T-shirts will cost ${{Q13}}.",
                "function": "{{Q11}}+{{Q13}} ",
                "incorrect": true,
                "feedback": "In this case, there is no direct proportion, as the number of T-shirts and their price are not multiplied or divided by the same number."
            },
            {
                "name": "A5",
                "label": "If to reach the {{Q14}}th floor on foot there are {{Q15}} steps to climb, to get to the {{Q19}}th floor there will be {{function}} steps.",
                "function": "{{Q15}}*{{Q19}}+5 ",
                "incorrect": true,
                "feedback": " In this case, there is no direct proportion, as the number of floors and steps are not multiplied or divided by the same number."
            },
            {
                "name": "A6",
                "label": "{{N1}} swims {{Q16}} lengths in the pool in {{Q17}} seconds, so she can swim {{Q18}} lengths in {{function}} seconds.",
                "function": "({{Q17}}/{{Q16}})*{{Q18}}"
            }
        ]
    },
    "algorithm": {
        "name": "trueFalse",
        "template": "Multiple choice – standard",
        "params": {
            "countCorrect": 1,
            "countIncorrect": 2,
            "showCheckIcon": true,"columns":3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</si>
  <si>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</si>
  <si>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</si>
  <si>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</si>
  <si>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</si>
  <si>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</si>
  <si>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</si>
  <si>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
    "id": "M6-NyO-44b-E-1-EN",
    "stimulus": "&lt;p&gt;Steve has ordered {{Q1}} chocolate palmiers to take to his aunt's birthday party. In total, they cost ${{T1}}. If he had bought {{T4}} palmiers, what would have been the price?&lt;/p&gt;",
    "template": "&lt;p&gt;The price of {{T4}} palmiers would be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palmiers are multiplied by {{Q2}}. So:&lt;/p&gt;&lt;p style=\"text-align: center\"&gt;${{T1}} × 2 = ${{A1}}&lt;/p&gt;",
    "seed": {
        "parameters": [
            {
                "name": "Q1",
                "label": null,
                "min": 10,
                "max": 20,
                "step": 1
            },
            {
                "name": "Q2",
                "label": null,
                "list": [
                    2,
                    3,
                    4
                ]
            },
            {
                "name": "Q3",
                "label": null,
                "min": 21,
                "max": 30,
                "step": 1
            },
            {
                "name": "Q4",
                "label": null,
                "min": 0.5,
                "max": 1.5,
                "step": 0.25
            }
        ],
        "calculated": [
            {
                "name": "T1",
                "label": "{{function}}",
                "function": "{{Q4}}*{{Q1}}",
                "temp": true
            },
            {
                "name": "T2",
                "label": "{{function}}",
                "function": "{{Q4}}*{{Q2}}",
                "temp": true
            },
            {
                "name": "T3",
                "label": "{{function}}",
                "function": "{{Q4}}*{{Q3}}",
                "temp": true
            },
            {
                "name": "T4",
                "label": "{{function}}",
                "function": "{{Q1}}*{{Q2}}",
                "temp": true
            },
            {
                "name": "A1",
                "label": "{{function}}",
                "function": "{{T1}}*{{Q2}}"
            }
        ],
        "uniques": true
    },
    "algorithm": {
        "name": "calculateOperation",
        "params": {
            "method": "equivLiteral",
            "keyboard": "INTERMEDIATE"
        }
    }
}</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</si>
  <si>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</si>
  <si>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</si>
  <si>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</si>
  <si>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</si>
  <si>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</si>
  <si>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
    "id": "M6-NyO-44b-E-2-EN",
    "stimulus": "&lt;p&gt;Diana wants to rewatch one season of her favourite series. If the episodes last {{Q1}} minutes and there are {{Q2}} episodes in total, how many minutes does she need to watch the entire season?&lt;/p&gt;",
    "template": "&lt;p&gt;Diana needs {{response}} minutes.&lt;/p&gt;",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number.&lt;/p&gt;&lt;p&gt;In this case, if 1 episode lasts {{Q1}} minutes, to watch 1 × {{Q2}} episodes she would need {{Q1}} × {{Q2}} minutes.&lt;/p&gt;",
    "seed": {
        "parameters": [
            {
                "name": "Q1",
                "label": null,
                "min": 15,
                "max": 30,
                "step": 1
            },
            {
                "name": "Q2",
                "label": null,
                "min": 8,
                "max": 12,
                "step": 1
            }
        ],
        "calculated": [
            {
                "name": "A1",
                "label": "{{function}}",
                "function": "{{Q1}}*{{Q2}}"
            }
        ],
        "uniques": true
    },
    "algorithm": {
        "name": "calculateOperation",
        "params": {
            "method": "equivSymbolic",
            "keyboard": "INTERMEDIATE"
        }
    }
}</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</si>
  <si>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</si>
  <si>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</si>
  <si>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</si>
  <si>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</si>
  <si>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</si>
  <si>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</si>
  <si>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
    "id": "M6-NyO-44b-E-3-EN",
    "stimulus": "&lt;p&gt;A store is being prepared forthe  back-to-school season. Nora has bought {{Q1}} notebooks and paid ${{T1}} for them. If she had bought {{T4}} notebooks, how much would she have to pay?&lt;/p&gt;",
    "template": "&lt;p&gt;{{Q2}} notebooks would have cost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notebooks are divided by 3. So:&lt;/p&gt;&lt;p style=\"text-align: center\"&gt;${{T1}} : 3 = ${{A1}}&lt;/p&gt;",
    "seed": {
        "parameters": [
            {
                "name": "Q1",
                "label": null,
                "min": 9,
                "max": 18,
                "step": 3
            },
            {
                "name": "Q2",
                "label": null,
                "min": 5,
                "max": 9,
                "step": 1
            },
            {
                "name": "Q3",
                "label": null,
                "min": 3,
                "max": 9,
                "step": 1
            },
            {
                "name": "Q4",
                "label": null,
                "min": 2,
                "max": 10,
                "step": 1
            }
        ],
        "calculated": [
            {
                "name": "T1",
                "label": "{{function}}",
                "function": "{{Q4}}*{{Q1}}",
                "temp": true
            },
            {
                "name": "T2",
                "label": "{{function}}",
                "function": "{{Q4}}*{{Q2}}",
                "temp": true
            },
            {
                "name": "T3",
                "label": "{{function}}",
                "function": "{{Q4}}*{{Q3}}",
                "temp": true
            },
            {
                "name": "T4",
                "label": "{{function}}",
                "function": "{{Q1}}/3",
                "temp": true
            },
            {
                "name": "A1",
                "label": "{{function}}",
                "function": "{{T1}}/3"
            }
        ],
        "uniques": true
    },
    "algorithm": {
        "name": "calculateOperation",
        "params": {
            "method": "equivSymbolic",
            "keyboard": "INTERMEDIATE"
        }
    }
}</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</si>
  <si>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</si>
  <si>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</si>
  <si>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</si>
  <si>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</si>
  <si>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Linking lines</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</si>
  <si>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</si>
  <si>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</si>
  <si>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</si>
  <si>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</si>
  <si>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
    "id": "M6-NyO-44c-I-1-EN",
    "stimulus": "&lt;p&gt;Drag each fraction to its equivalent.&lt;/p&gt;",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9,
                "step": 1
            },
            {
                "name": "Q2",
                "label": null,
                "min": 2,
                "max": 9,
                "step": 1
            },
            {
                "name": "Q3",
                "label": null,
                "min": 1,
                "max": 9,
                "step": 1
            },
            {
                "name": "Q4",
                "label": null,
                "min": 2,
                "max": 9,
                "step": 1
            },
            {
                "name": "Q5",
                "label": null,
                "min": 1,
                "max": 9,
                "step": 1
            },
            {
                "name": "Q6",
                "label": null,
                "min": 3,
                "max": 9,
                "step": 2
            }
        ],
        "calculated": [
            {
                "name": "T1",
                "label": "{{function}}",
                "function": "2*{{Q1}}",
                "temp": true
            },
            {
                "name": "T2",
                "label": "{{function}}",
                "function": "2*{{Q2}}",
                "temp": true
            },
            {
                "name": "T3",
                "label": "{{function}}",
                "function": "2*{{Q3}}",
                "temp": true
            },
            {
                "name": "T4",
                "label": "{{function}}",
                "function": "2*{{Q4}}",
                "temp": true
            },
            {
                "name": "T5",
                "label": "{{function}}",
                "function": "3*{{Q5}}",
                "temp": true
            },
            {
                "name": "T6",
                "label": "{{function}}",
                "function": "3*{{Q6}}",
                "temp": true
            },
            {
                "name": "T7",
                "label": "{{function}}",
                "function": "Lemonlib.round({{Q1}}/{{Q2}},2)",
                "temp": true
            },
            {
                "name": "T8",
                "label": "{{function}}",
                "function": "Lemonlib.round({{Q3}}/{{Q4}},2)",
                "temp": true
            },
            {
                "name": "T9",
                "label": "{{function}}",
                "function": "Lemonlib.round({{Q5}}/{{Q6}},2)",
                "temp": true
            },
            {
                "name": "A1",
                "label": "&lt;span class=\"fr-math-v2 fr-draggable\" contenteditable=\"false\" data-original-math=\"\\(\\frac{{{T1}}}{{{T2}}}\\)\" draggable=\"true\"&gt;\\(\\frac{{{T1}}}{{{T2}}}\\)&lt;/span&gt;",
                "function": "&lt;span class=\"fr-math-v2 fr-draggable\" contenteditable=\"false\" data-original-math=\"\\(\\frac{{{Q1}}}{{{Q2}}}\\)\" draggable=\"true\"&gt;\\(\\frac{{{Q1}}}{{{Q2}}}\\)&lt;/span&gt; ",
                "feedback": " &lt;span class=\"fr-math-v2 fr-draggable\" contenteditable=\"false\" data-original-math=\"\\(\\frac{{{T1}}}{{{T2}}}\\)\" draggable=\"true\"&gt;\\(\\frac{{{T1}}}{{{T2}}}\\)&lt;/span&gt; and &lt;span class=\"fr-math-v2 fr-draggable\" contenteditable=\"false\" data-original-math=\"\\(\\frac{{{Q1}}}{{{Q2}}}\\)\" draggable=\"true\"&gt;\\(\\frac{{{Q1}}}{{{Q2}}}\\)&lt;/span&gt; are equivalent fractions because they represent {{T7}}."
            },
            {
                "name": "A2",
                "label": "&lt;span class=\"fr-math-v2 fr-draggable\" contenteditable=\"false\" data-original-math=\"\\(\\frac{{{Q3}}}{{{Q4}}}\\)\" draggable=\"true\"&gt;\\(\\frac{{{Q3}}}{{{Q4}}}\\)&lt;/span&gt;",
                "function": "&lt;span class=\"fr-math-v2 fr-draggable\" contenteditable=\"false\" data-original-math=\"\\(\\frac{{{T3}}}{{{T4}}}\\)\" draggable=\"true\"&gt;\\(\\frac{{{T3}}}{{{T4}}}\\)&lt;/span&gt; ",
                "feedback": " &lt;span class=\"fr-math-v2 fr-draggable\" contenteditable=\"false\" data-original-math=\"\\(\\frac{{{Q3}}}{{{Q4}}}\\)\" draggable=\"true\"&gt;\\(\\frac{{{Q3}}}{{{Q4}}}\\)&lt;/span&gt; and &lt;span class=\"fr-math-v2 fr-draggable\" contenteditable=\"false\" data-original-math=\"\\(\\frac{{{T3}}}{{{T4}}}\\)\" draggable=\"true\"&gt;\\(\\frac{{{T3}}}{{{T4}}}\\)&lt;/span&gt; are equivalent fractions because they represent {{T8}}."
            },
            {
                "name": "A3",
                "label": "&lt;span class=\"fr-math-v2 fr-draggable\" contenteditable=\"false\" data-original-math=\"\\(\\frac{{{Q5}}}{{{Q6}}}\\)\" draggable=\"true\"&gt;\\(\\frac{{{Q5}}}{{{Q6}}}\\)&lt;/span&gt;",
                "function": "&lt;span class=\"fr-math-v2 fr-draggable\" contenteditable=\"false\" data-original-math=\"\\(\\frac{{{T5}}}{{{T6}}}\\)\" draggable=\"true\"&gt;\\(\\frac{{{T5}}}{{{T6}}}\\)&lt;/span&gt; ",
                "feedback": " &lt;span class=\"fr-math-v2 fr-draggable\" contenteditable=\"false\" data-original-math=\"\\(\\frac{{{Q5}}}{{{Q6}}}\\)\" draggable=\"true\"&gt;\\(\\frac{{{Q5}}}{{{Q6}}}\\)&lt;/span&gt; and &lt;span class=\"fr-math-v2 fr-draggable\" contenteditable=\"false\" data-original-math=\"\\(\\frac{{{T5}}}{{{T6}}}\\)\" draggable=\"true\"&gt;\\(\\frac{{{T5}}}{{{T6}}}\\)&lt;/span&gt; are equivalent fractions because they represent {{T9}}."
            }
        ],
        "uniques": true
    },
    "algorithm": {
        "name": "linkOperationResult",
        "template": "Match list",
        "params": {
            "invert": true
        }
    }
}</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</si>
  <si>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</si>
  <si>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</si>
  <si>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</si>
  <si>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</si>
  <si>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</si>
  <si>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</si>
  <si>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
    "id": "M6-NyO-44c-E-1-EN",
    "stimulus": "Which of these fractions are equivalent to &lt;span class=\"fr-math-v2 fr-draggable\" contenteditable=\"false\" data-original-math=\"\\(\\frac{{{Q1}}}{{{T1}}}\\)\" draggable=\"true\"&gt;\\(\\frac{{{Q1}}}{{{T1}}}\\)&lt;/span&gt;?",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10,
                "step": 1
            },
            {
                "name": "Q2",
                "label": null,
                "min": 1,
                "max": 5,
                "step": 1
            },
            {
                "name": "Q3",
                "label": null,
                "min": 2,
                "max": 4,
                "step": 1
            },
            {
                "name": "Q4",
                "label": null,
                "min": 2,
                "max": 4,
                "step": 1
            }
        ],
        "calculated": [
            {
                "name": "T1",
                "label": "{{function}}",
                "function": "{{Q1}}+{{Q2}}",
                "temp": true
            },
            {
                "name": "T2",
                "label": "{{function}}",
                "function": "({{T1}})*{{Q3}}",
                "temp": true
            },
            {
                "name": "T3",
                "label": "{{function}}",
                "function": "{{Q1}}*{{Q3}}",
                "temp": true
            },
            {
                "name": "T4",
                "label": "{{function}}",
                "function": "{{Q1}}*{{Q4}}",
                "temp": true
            },
            {
                "name": "T5",
                "label": "{{function}}",
                "function": "{{T1}}*{{Q4}}",
                "temp": true
            },
            {
                "name": "A1",
                "label": "{{function}}",
                "function": "&lt;span class=\"fr-math-v2 fr-draggable\" contenteditable=\"false\" data-original-math=\"\\(\\frac{{{T3}}}{{{T2}}}\\)\" draggable=\"true\"&gt;\\(\\frac{{{T3}}}{{{T2}}}\\)&lt;/span&gt; "
            },
            {
                "name": "A2",
                "label": "{{function}}",
                "function": "&lt;span class=\"fr-math-v2 fr-draggable\" contenteditable=\"false\" data-original-math=\"\\(\\frac{{{T4}}}{{{T5}}}\\)\" draggable=\"true\"&gt;\\(\\frac{{{T4}}}{{{T5}}}\\)&lt;/span&gt; "
            },
            {
                "name": "A3",
                "label": "{{function}}",
                "function": "&lt;span class=\"fr-math-v2 fr-draggable\" contenteditable=\"false\" data-original-math=\"\\(\\frac{{{T4}}}{{{T2}}}\\)\" draggable=\"true\"&gt;\\(\\frac{{{T4}}}{{{T2}}}\\)&lt;/span&gt; ",
                "incorrect": true,
                "feedback": " &lt;span class=\"fr-math-v2 fr-draggable\" contenteditable=\"false\" data-original-math=\"\\(\\frac{{{Q1}}}{{{T1}}}\\)\" draggable=\"true\"&gt;\\(\\frac{{{Q1}}}{{{T1}}}\\)&lt;/span&gt; and &lt;span class=\"fr-math-v2 fr-draggable\" contenteditable=\"false\" data-original-math=\"\\(\\frac{{{T4}}}{{{T2}}}\\)\" draggable=\"true\"&gt;\\(\\frac{{{T4}}}{{{T2}}}\\)&lt;/span&gt; are not equivalent fractions because they represent different numbers."
            },
            {
                "name": "A4",
                "label": "{{function}}",
                "function": "&lt;span class=\"fr-math-v2 fr-draggable\" contenteditable=\"false\" data-original-math=\"\\(\\frac{{{T3}}}{{{T5}}}\\)\" draggable=\"true\"&gt;\\(\\frac{{{T3}}}{{{T5}}}\\)&lt;/span&gt; ",
                "incorrect": true,
                "feedback": " &lt;span class=\"fr-math-v2 fr-draggable\" contenteditable=\"false\" data-original-math=\"\\(\\frac{{{Q1}}}{{{T1}}}\\)\" draggable=\"true\"&gt;\\(\\frac{{{Q1}}}{{{T1}}}\\)&lt;/span&gt; and &lt;span class=\"fr-math-v2 fr-draggable\" contenteditable=\"false\" data-original-math=\"\\(\\frac{{{T3}}}{{{T5}}}\\)\" draggable=\"true\"&gt;\\(\\frac{{{T3}}}{{{T5}}}\\)&lt;/span&gt; are not equivalent fractions because they represent different numbers."
            }
        ],
        "uniques": true
    },
    "algorithm": {
        "name": "trueFalse",
        "template": "Multiple choice – multiple response",
        "params": {
            "countCorrect": 2,
            "countIncorrect": 1,
            "showCheckIcon": 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</si>
  <si>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</si>
  <si>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</si>
  <si>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</si>
  <si>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</si>
  <si>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</si>
  <si>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</si>
  <si>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
    "id": "M6-NyO-44c-A-1-EN",
    "stimulus": "&lt;p&gt;The owner of a movie store has noticed that &lt;span class=\"fr-math-v2 fr-draggable\" contenteditable=\"false\" data-original-math=\"\\(\\frac{{{T3}}}{{{Q1}}}\\)\" draggable=\"true\"&gt;\\(\\frac{{{T3}}}{{{Q1}}}\\)&lt;/span&gt; of his movies are in Blu-ray format. Type this fraction with denominator {{T2}}.&lt;/p&gt;",
    "template": "&lt;p&gt;{{response}} of the movies are Blu-ray.&lt;/p&gt;",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denominator must be multiplied by the same number. Therefore, divide both denominators to know which number to multiply the numerator by:&lt;/p&gt;&lt;p style=\"text-align:center;\"&gt;{{T2}} : {{Q1}} = {{T4}}&lt;/p&gt;&lt;p style=\"text-align:center;\"&gt;{{T4}} × {{T3}} = {{T5}}&lt;/p&gt;&lt;p&gt;Thus, the fraction of Blu-ray movies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</si>
  <si>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</si>
  <si>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</si>
  <si>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</si>
  <si>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</si>
  <si>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
    "id": "M6-NyO-44c-A-2-EN",
    "stimulus": "&lt;p&gt;Agatha has read &lt;span class=\"fr-math-v2 fr-draggable\" contenteditable=\"false\" data-original-math=\"\\(\\frac{{{T3}}}{{{Q1}}}\\)\" draggable=\"true\"&gt;\\(\\frac{{{T3}}}{{{Q1}}}\\)&lt;/span&gt; of &lt;i&gt;Moby Dick&lt;/i&gt; on her tablet. Type this fraction with {{T2}} as denominator.&lt;/p&gt;",
    "template": "&lt;p&gt;Agatha has read {{response}} of the book.&lt;/p&gt;",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{{T5}}&lt;/p&gt;&lt;p&gt;So, the fraction of what is read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</si>
  <si>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</si>
  <si>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</si>
  <si>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</si>
  <si>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</si>
  <si>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
    "id": "M6-NyO-44c-A-3-EN",
    "stimulus": "&lt;p&gt;Irene and Finn are playing in a tournament and have already completed &lt;span class=\"fr-math-v2 fr-draggable\" contenteditable=\"false\" data-original-math=\"\\(\\frac{{{T3}}}{{{Q1}}}\\)\" draggable=\"true\"&gt;\\(\\frac{{{T3}}}{{{Q1}}}\\)&lt;/span&gt; of the competition. Type this fraction with {{T2}} as denominator.&lt;/p&gt;",
    "template": "&lt;p&gt;Irene and Finn have completed {{response}} of the tournament.&lt;/p&gt;",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{{T5}}&lt;/p&gt;&lt;p&gt;Thus, the completed fraction of the tournament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</si>
  <si>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t>M6-NyO-64a</t>
  </si>
  <si>
    <t>Describe una proporción</t>
  </si>
  <si>
    <t>&lt;p&gt;En una pecera hay {{Q1}} peces {{Q11}, {{Q2}} {{Q12}} y {{Q3}} {{Q13}}. Señala las respuestas correctas a partir de esta información.&lt;/p&gt;</t>
  </si>
  <si>
    <t>Q1=Min=2;Max=9;Step=1
Q2=Min=2;Max=9;Step=1
Q3=Min=2;Max=9;Step=1
Q11=List=rojos,azules,naranjas,amarillos
Q12=List=rojos,azules,naranjas,amarillos
Q13=List=rojos,azules,naranjas,amarillos</t>
  </si>
  <si>
    <t>A1=Hay {{Q1}} peces {{Q11}} por cada {{Q2}} {{Q12}}.#*
A2=Hay {{Q1}} peces {{Q11}} por cada {{Q3}} {{Q13}}.#*
A3=Hay {{Q3}} peces {{Q13}} por cada {{Q2}} {{Q12}}.#*
A4=La proporción de peces {{Q11}} respecto a {{Q12}} es de {{Q1}} a {{Q2}}.#*
A5=La proporción de peces {{Q11}} respecto a {{Q13}} es de {{Q1}} a {{Q3}}.#*
A6=La proporción de peces {{Q13}} respecto a {{Q12}} es de {{Q3}} a {{Q2}}.#*
A7=Hay {{Q3}} peces {{Q11}} por cada {{Q1}} {{Q12}}.#|En realidad, hay {{Q1}} peces {{Q11}} por cada {{Q2}} {{Q12}}.
A8=Hay {{Q2}} peces {{Q11}} por cada {{Q3}} {{Q13}}.#|En realidad, hay {{Q1}} peces {{Q11}} por cada {{Q3}} {{Q13}}.
A9=Hay {{Q1}} peces {{Q13}} por cada {{Q3}} {{Q12}}.#|En realidad, hay {{Q3}} peces {{Q13}} por cada {{Q2}} {{Q12}}.
A10=La proporción de peces {{Q12}} respecto a {{Q11}} es de {{Q1}} a {{Q2}}.#|En realidad, la proporción de peces {{Q12}} respecto a {{Q11}} es de {{Q2}} a {{Q1}}.
A11=La proporción de peces {{Q13}} respecto a {{Q11}} es de {{Q1}} a {{Q3}}.#|En realidad, la proporción de peces {{Q13}} respecto a {{Q11}} es de {{Q3}} a {{Q1}}.
A12=La proporción de peces {{Q13}} respecto a {{Q12}} es de {{Q2}} a {{Q3}}.#|En realidad, la proporción de peces {{Q13}} respecto a {{Q12}} es de {{Q3}} a {{Q2}}.</t>
  </si>
  <si>
    <t>&lt;p&gt;Una proporción es el número de cosas que hay con respecto a otra.&lt;/p&gt;</t>
  </si>
  <si>
    <t>{
    "id": "M6-NyO-64a-I-1-EN",
    "stimulus": "&lt;p&gt;In an aquarium there are {{Q1}} {{Q11}} fish, {{Q2}} {{Q12}} fish, and {{Q3}} {{Q13}} fish. Click on the correct answers based on this information.&lt;/p&gt;",
    "hint": "&lt;p&gt;A ratio is the number of things there are in relation to another.&lt;/p&gt;",
    "feedback": "&lt;p&gt;A ratio is the number of things there are in relation to another.&lt;/p&gt;",
    "seed": {
        "parameters": [
            {
                "name": "Q1",
                "label": null,
                "min": 2,
                "max": 9,
                "step": 1
            },
            {
                "name": "Q2",
                "label": null,
                "min": 2,
                "max": 9,
                "step": 1
            },
            {
                "name": "Q3",
                "label": null,
                "min": 2,
                "max": 9,
                "step": 1
            },
            {
                "name": "Q11",
                "label": null,
                "list": [
                    "red",
                    "blue",
                    "orange",
                    "yellow"
                ]
            },
            {
                "name": "Q12",
                "label": null,
                "list": [
                    "red",
                    "blue",
                    "orange",
                    "yellow"
                ]
            },
            {
                "name": "Q13",
                "label": null,
                "list": [
                    "red",
                    "blue",
                    "orange",
                    "yellow"
                ]
            }
        ],
        "calculated": [
            {
                "name": "A1",
                "label": "There are {{Q1}} {{Q11}} fish for every {{Q2}} {{Q12}} fish.",
                "function": ""
            },
            {
                "name": "A2",
                "label": "There are {{Q1}} {{Q11}} fish for every {{Q3}} {{Q13}} fish.",
                "function": ""
            },
            {
                "name": "A3",
                "label": "There are {{Q3}} {{Q13}} fish for every {{Q2}} {{Q12}} fish.",
                "function": ""
            },
            {
                "name": "A4",
                "label": "The ratio of {{Q11}} fish to {{Q12}} fish is {{Q1}} to {{Q2}}.",
                "function": ""
            },
            {
                "name": "A5",
                "label": "The ratio of {{Q11}} fish to {{Q13}} fish is {{Q1}} to {{Q3}}.",
                "function": ""
            },
            {
                "name": "A6",
                "label": "The ratio of {{Q13}} fish to {{Q12}} fish is {{Q3}} to {{Q2}}.",
                "function": ""
            },
            {
                "name": "A7",
                "label": "There are {{Q3}} {{Q11}} fish for every {{Q1}} {{Q12}} fish.",
                "function": "",
                "incorrect": true,
                "feedback": "Actually, there are {{Q1}} {{Q11}} fish for every {{Q2}} {{Q12}} fish."
            },
            {
                "name": "A8",
                "label": "There are {{Q2}} {{Q11}} fish for every {{Q3}} {{Q13}} fish.",
                "function": "",
                "incorrect": true,
                "feedback": "Actually, there are {{Q1}} {{Q11}} fish for every {{Q3}} {{Q13}} fish."
            },
            {
                "name": "A9",
                "label": "There are {{Q1}} {{Q13}} fish for every {{Q3}} {{Q12}} fish.",
                "function": "",
                "incorrect": true,
                "feedback": "Actually, there are {{Q3}} {{Q13}} fish for every {{Q2}} {{Q12}} fish."
            },
            {
                "name": "A10",
                "label": "The ratio of {{Q12}} fish to {{Q11}} fish is {{Q1}} to {{Q2}}.",
                "function": "",
                "incorrect": true,
                "feedback": "Actually, the ratio of {{Q12}} fish to {{Q11}} fish is {{Q2}} to {{Q1}}."
            },
            {
                "name": "A11",
                "label": "The ratio of {{Q13}} fish to {{Q11}} fish is {{Q1}} to {{Q3}}.",
                "function": "",
                "incorrect": true,
                "feedback": "Actually, the ratio of {{Q13}} fish to {{Q11}} fish is {{Q3}} to {{Q1}}."
            },
            {
                "name": "A12",
                "label": "The ratio of {{Q13}} fish to {{Q12}} fish is {{Q2}} to {{Q3}}.",
                "function": "",
                "incorrect": true,
                "feedback": "Actually, the ratio of {{Q13}} fish to {{Q12}} fish is {{Q3}} to {{Q2}}."
            }
        ],
        "uniques": true
    },
    "algorithm": {
        "name": "trueFalse",
        "template": "Multiple choice – multiple response",
        "params": {
            "countCorrect": 2,
            "countIncorrect": 1,
            "showCheckIcon":true
        }
    }
}</t>
  </si>
  <si>
    <t>&lt;p&gt;A un colegio {{Q1}} maestros van a trabajar {{Q12}}; {{Q2}}, {{Q12}}, y {{Q3}}, {{Q13}}. A partir de esta información, determina si las siguientes afrimaciones son verdaderas o falsas.&lt;/p&gt;</t>
  </si>
  <si>
    <t>Q1=Min=2;Max=15;Step=1
Q2=Min=2;Max=15;Step=1
Q3=Min=2;Max=15;Step=1
Q11=List=en bicicleta,en coche,en autobús,andando
Q12=List=en bicicleta,en coche,en autobús,andando
Q13=List=en bicicleta,en coche,en autobús,andando</t>
  </si>
  <si>
    <t>T1={{Q1}}+{{Q2}}+{{Q3}}
A1={{Q1}} de cada {{T1}} maestros van al colegio {{Q11}}.#*
A2={{Q2}} de cada {{T1}} maestros van al colegio {{Q12}}.#*
A3={{Q3}} de cada {{T1}} maestros van al colegio {{Q13}}.#*
A4={{Q2}} maestros van {{Q12}} por cada {{Q3}} que van {{Q13}}.#*
A5={{Q1}} maestros van {{Q11}} por cada {{Q2}} que van {{Q12}}.#*
A6={{Q2}} maestros van {{Q12}} por cada {{Q1}} que van {{Q11}}.#*
A7={{Q3}} maestros van {{Q13}} por cada {{Q2}} que van {{Q12}}.#*
A8={{Q2}} de cada {{T1}} maestros van al colegio {{Q11}}.#|En realidad, {{Q1}} de cada {{T1}} maestros van al colegio {{Q11}}.
A9={{Q1}} de cada {{T1}} maestros van al colegio {{Q13}}.#|En realidad, {{Q3}} de cada {{T1}} maestros van al colegio {{Q13}}.
A10={{Q3}} de cada {{T1}} maestros van al colegio {{Q12}}.#|En realidad, {{Q2}} de cada {{T1}} maestros van al colegio {{Q12}}.
A11={{Q2}} maestros van {{Q13}} por cada {{Q3}} que van {{Q12}}.#|En realidad, {{Q3}} maestros van {{Q13}} por cada {{Q2}} que van {{Q12}}.
A12={{Q3}} maestros van {{Q13}} por cada {{Q2}} que van {{Q11}}.#|En realidad, {{Q3}} maestros van {{Q13}} por cada {{Q1}} que van {{Q11}}.
A13={{Q1}} maestros van {{Q12}} por cada {{Q3}} que van {{Q13}}.#|En realidad, {{Q2}} maestros van {{Q12}} por cada {{Q3}} que van {{Q13}}.</t>
  </si>
  <si>
    <t>{
    "id": "M6-NyO-64a-I-2-EN",
    "stimulus": "&lt;p&gt;{{Q1}} teachers of a school go to work {{Q11}}, {{Q2}} arrive {{Q12}}, and {{Q3}}, {{Q13}}. Giving this information, determine if the following statements are true or false.&lt;/p&gt;",
    "hint": "&lt;p&gt;A ratio is the number of things there are in relation to another.&lt;/p&gt;",
    "feedback": "&lt;p&gt;A ratio is the number of things there are in relation to another.&lt;/p&gt;",
    "seed": {
        "parameters": [
            {
                "name": "Q1",
                "label": null,
                "min": 2,
                "max": 15,
                "step": 1
            },
            {
                "name": "Q2",
                "label": null,
                "min": 2,
                "max": 15,
                "step": 1
            },
            {
                "name": "Q3",
                "label": null,
                "min": 2,
                "max": 15,
                "step": 1
            },
            {
                "name": "Q11",
                "label": null,
                "list": [
                    "by subway",
                    "by car",
                    "by bus",
                    "on foot"
                ]
            },
            {
                "name": "Q12",
                "label": null,
                "list": [
                    "by subway",
                    "by car",
                    "by bus",
                    "on foot"
                ]
            },
            {
                "name": "Q13",
                "label": null,
                "list": [
                    "by subway",
                    "by car",
                    "by bus",
                    "on foot"
                ]
            }
        ],
        "calculated": [
            {
                "name": "T1",
                "label": "{{function}}",
                "function": "{{Q1}}+{{Q2}}+{{Q3}}",
                "temp": true
            },
            {
                "name": "A1",
                "label": "{{Q1}} out of every {{T1}} teachers go to school {{Q11}}.",
                "function": ""
            },
            {
                "name": "A2",
                "label": "{{Q2}} out of every {{T1}} teachers go to school {{Q12}}.",
                "function": ""
            },
            {
                "name": "A3",
                "label": "{{Q3}} out of every {{T1}} teachers go to school {{Q13}}.",
                "function": ""
            },
            {
                "name": "A4",
                "label": "{{Q2}} teachers go {{Q12}} for every {{Q3}} that go {{Q13}}.",
                "function": ""
            },
            {
                "name": "A5",
                "label": "{{Q1}} teachers go {{Q11}} for every {{Q2}} that go {{Q12}}.",
                "function": ""
            },
            {
                "name": "A6",
                "label": "{{Q2}} teachers go {{Q12}} for every {{Q1}} that go {{Q11}}.",
                "function": ""
            },
            {
                "name": "A7",
                "label": "{{Q3}} teachers go {{Q13}} for every {{Q2}} that go {{Q12}}.",
                "function": ""
            },
            {
                "name": "A8",
                "label": "{{Q2}} out of {{T1}} teachers go to school {{Q11}}.",
                "function": "",
                "incorrect": true,
                "feedback": "In fact, {{Q1}} out of {{T1}} teachers go to school {{Q11}}."
            },
            {
                "name": "A9",
                "label": "{{Q1}} out of {{T1}} teachers go to school {{Q13}}.",
                "function": "",
                "incorrect": true,
                "feedback": "In fact, {{Q3}} out of {{T1}} teachers go to school {{Q13}}."
            },
            {
                "name": "A10",
                "label": "{{Q3}} out of every {{T1}} teachers go to school {{Q12}}.",
                "function": "",
                "incorrect": true,
                "feedback": "In fact, {{Q2}} out of {{T1}} teachers go to school {{Q12}}."
            },
            {
                "name": "A11",
                "label": "{{Q2}} teachers go {{Q13}} for every {{Q3}} that go {{Q12}}.",
                "function": "",
                "incorrect": true,
                "feedback": "In fact, {{Q3}} teachers go {{Q13}} for every {{Q2}} that go {{Q12}}."
            },
            {
                "name": "A12",
                "label": "{{Q3}} teachers go {{Q13}} for every {{Q2}} that go {{Q11}}.",
                "function": "",
                "incorrect": true,
                "feedback": "In fact, {{Q3}} teachers go {{Q13}} for every {{Q1}} that go {{Q11}}."
            },
            {
                "name": "A13",
                "label": "{{Q1}} teachers go {{Q12}} for every {{Q3}} that go {{Q13}}.",
                "function": "",
                "incorrect": true,
                "feedback": "In fact, {{Q2}} teachers go {{Q12}} for every {{Q3}} that go {{Q13}}."
            }
        ],
        "uniques": true
    },
    "algorithm": {
        "name": "trueFalse",
        "template": "Choice matrix – inline",
        "params": {
            "countCorrect": 2,
            "countIncorrect": 1,
            "showCheckIcon": false,
            "options": [
                "True",
                "False"
            ]
        }
    }
}</t>
  </si>
  <si>
    <t>&lt;p&gt;El encargado de un zoo ha hecho una tabla con los felinos del recinto. A partir de esta información, señala la respuesta correcta.&lt;/p&gt;
$$TBL=4x2
0,0=Felino,#196AAE,#FFFFFF,bold
0,1=Número,#196AAE,#FFFFFF,bold
1,0={{Q11}}
1,1={{Q1}}
2,0={{Q12}}
2,1={{Q2}}
3,0={{Q13}}
3,1={{Q3}}</t>
  </si>
  <si>
    <t>Q1=Min=2;Max=15;Step=1
Q2=Min=2;Max=15;Step=1
Q3=Min=2;Max=15;Step=1
Q11=List=leopardos,guepardos,pumas,ocelotes,panteras
Q12=List=leopardos,guepardos,pumas,ocelotes,panteras
Q13=List=leopardos,guepardos,pumas,ocelotes,panteras</t>
  </si>
  <si>
    <t>T1={{Q1}}+{{Q2}}+{{Q3}}
A1={{Q1}} de cada {{T1}} felinos son {{Q11}}.#*
A2={{Q2}} de cada {{T1}} felinos son {{Q12}}.#*
A3={{Q3}} de cada {{T1}} felinos son {{Q13}}.#*
A4=Por cada {{Q2}} {{Q12}} hay {{Q3}} {{Q13}}.#*
A5=Por cada {{Q1}} {{Q11}} hay {{Q3}} {{Q13}}.#*
A6=La razón de {{Q12}} a {{Q11}} es de {{Q2}} a {{Q1}}.#*
A7=La razón de {{Q12}} a {{Q13}} es de {{Q2}} a {{Q3}}.#*
A8={{Q2}} de cada {{T1}} felinos son {{Q13}}.#|En realidad, {{Q2}} de cada {{T1}} felinos son {{Q12}}.
A9={{Q1}} de cada {{T1}} felinos son {{Q12}}.#|En realidad, {{Q1}} de cada {{T1}} felinos son {{Q11}}.
A10=Por cada {{Q1}} {{Q12}} hay {{Q3}} {{Q13}}.#|En realidad, por cada {{Q2}} {{Q12}} hay {{Q3}} {{Q13}}.
A11=Por cada {{Q2}} {{Q13}} hay {{Q1}} {{Q11}}.#|En realidad, por cada {{Q3}} {{Q13}} hay {{Q1}} {{Q11}}.
A12=La razón de {{Q11}} a {{Q12}} es de {{Q2}} a {{Q1}}.#|En realidad, la razón de {{Q11}} a {{Q12}} es de {{Q1}} a {{Q2}}.
A13=La razón de {{Q13}} a {{Q12}} es de {{Q2}} a {{Q3}}.#|En realidad, la razón de {{Q13}} a {{Q12}} es de {{Q3}} a {{Q2}}.
A14=La razón de {{Q12}} a {{Q13}} es de {{Q1}} a {{Q3}}.#|En realidad, la razón de {{Q12}} a {{Q13}} es de {{Q3}} a {{Q3}}.
A15=La razón de {{Q12}} a {{Q11}} es de {{Q2}} a {{Q3}}.#|En realidad, la razón de {{Q12}} a {{Q11}} es de {{Q2}} a {{Q1}}.</t>
  </si>
  <si>
    <t>{
    "id": "M6-NyO-64a-I-3-EN",
    "stimulus": "&lt;p&gt;The manager of a zoo has made a table with the felines in the enclosure. Based on this information, select the correct answer.&lt;/p&gt;&lt;div style=\"display: flex; justify-content: center;\"&gt;&lt;table style=\"width: 50%;\"&gt;&lt;tbody&gt;&lt;tr&gt;&lt;td style=\"width: 50.0%; text-align: center; background-color: #9FC1FD; color: #FFFFFF;\"&gt;&lt;b&gt;Feline&lt;/b&gt;&lt;/td&gt;&lt;td style=\"width: 50.0%; text-align: center; background-color: #9FC1FD; color: #FFFFFF;\"&gt;&lt;b&gt;Number&lt;/b&gt;&lt;/td&gt;&lt;/tr&gt;&lt;tr&gt;&lt;td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
    "hint": "&lt;p&gt;A ratio is the number of things in relation to another.&lt;/p&gt;",
    "feedback": "&lt;p&gt;A ratio is the number of things in relation to another.&lt;/p&gt;",
    "seed": {
        "parameters": [
            {
                "name": "Q1",
                "label": null,
                "min": 2,
                "max": 15,
                "step": 1
            },
            {
                "name": "Q2",
                "label": null,
                "min": 2,
                "max": 15,
                "step": 1
            },
            {
                "name": "Q3",
                "label": null,
                "min": 2,
                "max": 15,
                "step": 1
            },
            {
                "name": "Q11",
                "label": null,
                "list": [
                    "leopards",
                    "cheetahs",
                    "pumas",
                    "ocelots",
                    "panthers"
                ]
            },
            {
                "name": "Q12",
                "label": null,
                "list": [
                    "leopards",
                    "cheetahs",
                    "pumas",
                    "ocelots",
                    "panthers"
                ]
            },
            {
                "name": "Q13",
                "label": null,
                "list": [
                    "leopards",
                    "cheetahs",
                    "pumas",
                    "ocelots",
                    "panthers"
                ]
            }
        ],
        "calculated": [
            {
                "name": "T1",
                "label": "{{function}}",
                "function": "{{Q1}}+{{Q2}}+{{Q3}}",
                "temp": true
            },
            {
                "name": "A1",
                "label": "{{Q1}} out of every {{T1}} felines are {{Q11}}.",
                "function": ""
            },
            {
                "name": "A2",
                "label": "{{Q2}} out of every {{T1}} felines are {{Q12}}.",
                "function": ""
            },
            {
                "name": "A3",
                "label": "{{Q3}} out of every {{T1}} felines are {{Q13}}.",
                "function": ""
            },
            {
                "name": "A4",
                "label": "For every {{Q2}} {{Q12}}, there are {{Q3}} {{Q13}}.",
                "function": ""
            },
            {
                "name": "A5",
                "label": "For every {{Q1}} {{Q11}}, there are {{Q3}} {{Q13}}.",
                "function": ""
            },
            {
                "name": "A6",
                "label": "The ratio of {{Q12}} to {{Q11}} is {{Q2}} to {{Q1}}.",
                "function": ""
            },
            {
                "name": "A7",
                "label": "The ratio of {{Q12}} to {{Q13}} is {{Q2}} to {{Q3}}.",
                "function": ""
            },
            {
                "name": "A8",
                "label": "{{Q2}} out of every {{T1}} felines are {{Q13}}.",
                "function": "",
                "incorrect": true,
                "feedback": "Actually, {{Q2}} out of every {{T1}} felines are {{Q12}}."
            },
            {
                "name": "A9",
                "label": "{{Q1}} out of every {{T1}} felines are {{Q12}}.",
                "function": "",
                "incorrect": true,
                "feedback": "Actually, {{Q1}} out of every {{T1}} felines are {{Q11}}."
            },
            {
                "name": "A10",
                "label": "For every {{Q1}} {{Q12}}, there are {{Q3}} {{Q13}}.",
                "function": "",
                "incorrect": true,
                "feedback": "Actually, for every {{Q2}} {{Q12}}, there are {{Q3}} {{Q13}}."
            },
            {
                "name": "A11",
                "label": "For every {{Q2}} {{Q13}}, there are {{Q1}} {{Q11}}.",
                "function": "",
                "incorrect": true,
                "feedback": "Actually, for every {{Q3}} {{Q13}}, there are {{Q1}} {{Q11}}."
            },
            {
                "name": "A12",
                "label": "The ratio of {{Q11}} to {{Q12}} is {{Q2}} to {{Q1}}.",
                "function": "",
                "incorrect": true,
                "feedback": "Actually, the ratio of {{Q11}} to {{Q12}} is {{Q1}} to {{Q2}}."
            },
            {
                "name": "A13",
                "label": "The ratio of {{Q13}} to {{Q12}} is {{Q2}} to {{Q3}}.",
                "function": "",
                "incorrect": true,
                "feedback": "Actually, the ratio of {{Q13}} to {{Q12}} is {{Q3}} to {{Q2}}."
            },
            {
                "name": "A14",
                "label": "The ratio of {{Q12}} to {{Q13}} is {{Q1}} to {{Q3}}.",
                "function": "",
                "incorrect": true,
                "feedback": "Actually, the ratio of {{Q12}} to {{Q13}} is {{Q2}} to {{Q3}}."
            },
            {
                "name": "A15",
                "label": "The ratio of {{Q12}} to {{Q11}} is {{Q2}} to {{Q3}}.",
                "function": "",
                "incorrect": true,
                "feedback": "Actually, the ratio of {{Q12}} to {{Q11}} is {{Q2}} to {{Q1}}."
            }
        ],
        "uniques": true
    },
    "algorithm": {
        "name": "trueFalse",
        "template": "Multiple choice – standard",
        "params": {
            "countCorrect": 1,
            "countIncorrect": 2,
            "showCheckIcon":true
        }
    }
}</t>
  </si>
  <si>
    <t>&lt;p&gt;En un colegio, {{Q1}} alumnos estudian {{Q11}} y {{Q2}}, {{Q12}}. Completa esta frase.&lt;/p&gt;</t>
  </si>
  <si>
    <t>&lt;p&gt;La proporción de alumos que estudian {{Q12}} con respecto a los que estudian {{Q1}} es de {{A1}} a {{A2}}.&lt;/p&gt;</t>
  </si>
  <si>
    <t>Q1=Min=50;Max=100;Step=1
Q2=Min=50;Max=100;Step=1
Q11=List=inglés,francés,alemán,chino,japonés
Q12=List=inglés,francés,alemán,chino,japonés</t>
  </si>
  <si>
    <t>A1={{Q2}}
A2={{Q1}}</t>
  </si>
  <si>
    <t>{
    "id": "M6-NyO-64a-E-1-EN",
    "stimulus": "&lt;p&gt;In a school, {{Q1}} students study {{Q11}} and {{Q2}}, {{Q12}}. Fill in the blanks.&lt;/p&gt;",
    "template": "&lt;p&gt;The ratio of students who study {{Q12}} compared to those who study {{Q11}}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"English",
                    "French",
                    "German",
                    "Chinese",
                    "Japanese"
                ]
            },
            {
                "name": "Q12",
                "label": null,
                "list": [
                    "English",
                    "French",
                    "German",
                    "Chinese",
                    "Japanese"
                ]
            }
        ],
        "calculated": [
            {
                "name": "A1",
                "label": "{{function}}",
                "function": "{{Q2}}"
            },
            {
                "name": "A2",
                "label": "{{function}}",
                "function": "{{Q1}}"
            }
        ],
        "uniques": true
    },
    "algorithm": {
        "name": "calculateOperation",
        "params": {
            "method": "equivLiteral",
            "keyboard": "NUMERICAL"
        }
    }
}</t>
  </si>
  <si>
    <t>&lt;p&gt;En la plantilla de un equipo de fútbol, {{Q1}} jugadores son {{Q11}} y {{Q2}}, {{Q12}}. Completa esta frase.&lt;/p&gt;</t>
  </si>
  <si>
    <t>&lt;p&gt;La proporción de {{Q12}} con respecto a {{Q11}} es de {{A1}} a {{A2}}.&lt;/p&gt;</t>
  </si>
  <si>
    <t>Q1=List=8,9,10,11
Q2=List=8,9,10,11
Q11=List=zurdos,diestros
Q12=List=zurdos,diestros</t>
  </si>
  <si>
    <t>{
    "id": "M6-NyO-64a-E-2-EN",
    "stimulus": "&lt;p&gt;In a soccer team's lineup, {{Q1}} players are {{Q11}} and {{Q2}} are {{Q12}}. Fill in the blanks.&lt;/p&gt;",
    "template": "&lt;p&gt;The ratio of {{Q12}} to {{Q11}} is {{response}} to {{response}}.&lt;/p&gt;",
    "hint": "&lt;p&gt;A ratio is the number of things in relation to another.&lt;/p&gt;",
    "feedback": "&lt;p&gt;A ratio is the number of things in relation to another.&lt;/p&gt;",
    "seed": {
        "parameters": [
            {
                "name": "Q1",
                "label": null,
                "list": [
                    8,
                    9,
                    10,
                    11
                ]
            },
            {
                "name": "Q2",
                "label": null,
                "list": [
                    8,
                    9,
                    10,
                    11
                ]
            },
            {
                "name": "Q11",
                "label": null,
                "list": [
                    "left-handed",
                    "right-handed"
                ]
            },
            {
                "name": "Q12",
                "label": null,
                "list": [
                    "left-handed",
                    "right-handed"
                ]
            }
        ],
        "calculated": [
            {
                "name": "A1",
                "label": "{{function}}",
                "function": "{{Q2}}"
            },
            {
                "name": "A2",
                "label": "{{function}}",
                "function": "{{Q1}}"
            }
        ],
        "uniques": true
    },
    "algorithm": {
        "name": "calculateOperation",
        "params": {
            "method": "equivLiteral",
            "keyboard": "NUMERICAL"
        }
    }
}</t>
  </si>
  <si>
    <t>&lt;p&gt;Durante un año, un cine ha proyectado {{Q1}} películas {{Q11}} y {{Q2}} de {{Q12}}. Completa esta frase&lt;/p&gt;</t>
  </si>
  <si>
    <t>Q1=Min=50;Max=100;Step=1
Q2=Min=50;Max=100;Step=1
Q11=List=de ciencia ficción,de comedia,de dibujos animados, de aventuras, de terror
Q12=List=de ciencia ficción,de comedia,de dibujos animados, de aventuras, de terror</t>
  </si>
  <si>
    <t>A1={{Q1}}+{{Q2}}
A2={{Q2}}</t>
  </si>
  <si>
    <t>{
    "id": "M6-NyO-64a-E-3-EN",
    "stimulus": "&lt;p&gt;During one year, a movie theater has played {{Q1}} movies of {{Q11}} and {{Q2}} of {{Q12}}. Fill in the blanks.&lt;/p&gt;",
    "template": "&lt;p&gt;The ratio of {{Q12}} movies in relation to {{Q11}} movies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"science fiction",
                    "comedy",
                    "cartoon",
                    "adventure",
                    "horror"
                ]
            },
            {
                "name": "Q12",
                "label": null,
                "list": [
                    "science fiction",
                    "comedy",
                    "cartoon",
                    "adventure",
                    "horror"
                ]
            }
        ],
        "calculated": [
            {
                "name": "A1",
                "label": "{{function}}",
                "function": "{{Q2}}"
            },
            {
                "name": "A2",
                "label": "{{function}}",
                "function": "{{Q1}}"
            }
        ],
        "uniques": true
    },
    "algorithm": {
        "name": "calculateOperation",
        "params": {
            "method": "equivLiteral",
            "keyboard": "NUMERICAL"
        }
    }
}</t>
  </si>
  <si>
    <t>M6-NyO-65a</t>
  </si>
  <si>
    <t>Calcula tasas unitarias</t>
  </si>
  <si>
    <t>&lt;p&gt;En una panadería, cocinan {{T1}} barras de pan en {{Q1}} h. ¿Cuántas preparan en 1 h? Selecciona la respuesta correcta.&lt;/p&gt;</t>
  </si>
  <si>
    <t>Q1=Min=3;Max=12;Step=1
Q2=Min=10;Max=30;Step=1
Q3=Min=3;Max=12;Step=1
Q4=Min=3;Max=12;Step=1</t>
  </si>
  <si>
    <t>T1={{Q1}}*{{Q2}}
A1={{Q2}} barras en 1 h.#*
A2={{Q3}} barras en 1 h.#
A3={{Q4}} barras en 1 h.#</t>
  </si>
  <si>
    <t>&lt;p&gt;Divide el número de barras de pan entre las horas.&lt;/p&gt;</t>
  </si>
  <si>
    <t>&lt;p&gt;Para calcular cuántas barras se preparan en una hora, hay que dividir el número de barras de pan entre las horas:&lt;/p&gt;&lt;p&gt;{{T1}} barras : {{Q2}} h = {{Q1}} barras de pan en 1 h&lt;/p&gt;</t>
  </si>
  <si>
    <t>{
    "id": "M6-NyO-65a-I-1-EN",
    "stimulus": "&lt;p&gt;In a bakery, they bake {{T1}}} loaves of bread in {{Q1}} h. How many do they prepare in 1 h? Select the correct answer.&lt;/p&gt;",
    "hint": "&lt;p&gt;Divide the number of loaves by the hours.&lt;/p&gt;",
    "feedback": "&lt;p&gt;To calculate how many loaves are prepared in an hour, divide the number of loaves of bread by the hours:&lt;/p&gt;&lt;p style=\"text-align:center;\"&gt;{{T1}} loaves : {{Q1}} h = {{Q2}} loaves of bread in 1 h&lt;/p&gt;",
    "seed": {
        "parameters": [
            {
                "name": "Q1",
                "label": null,
                "min": 3,
                "max": 12,
                "step": 1
            },
            {
                "name": "Q2",
                "label": null,
                "min": 10,
                "max": 30,
                "step": 1
            },
            {
                "name": "Q3",
                "label": null,
                "min": 3,
                "max": 12,
                "step": 1
            },
            {
                "name": "Q4",
                "label": null,
                "min": 3,
                "max": 12,
                "step": 1
            }
        ],
        "calculated": [
            {
                "name": "T1",
                "label": "{{function}}",
                "function": "{{Q1}}*{{Q2}}",
                "temp": true
            },
            {
                "name": "A1",
                "label": "{{Q2}} loaves in 1 h.",
                "function": ""
            },
            {
                "name": "A2",
                "label": "{{Q3}} loaves in 1 h.",
                "function": "",
                "incorrect": true
            },
            {
                "name": "A3",
                "label": "{{Q4}} loaves in 1 h.",
                "function": "",
                "incorrect": true
            }
        ],
        "uniques": true
    },
    "algorithm": {
        "name": "trueFalse",
        "template": "Multiple choice – standard",
        "params": {
            "countCorrect": 1,
            "countIncorrect": 2,
            "showCheckIcon": false,"columns":3}}}</t>
  </si>
  <si>
    <t>&lt;p&gt;Felipe ha recorrido {{T1}} km en {{Q1}} h haciendo senderismo. ¿Cuántos kilómetros recorre en 1 h?&lt;/p&gt;</t>
  </si>
  <si>
    <t>Q1=Min=10;Max=30;Step=1
Q2=Min=10;Max=15;Step=1
Q3=Min=10;Max=15;Step=1
Q4=Min=10;Max=15;Step=1</t>
  </si>
  <si>
    <t>T1={{Q1}}*{{Q2}}
A1={{Q2}} km en 1 h.#*
A2={{Q3}} km en 1 h.#
A3={{Q4}} km en 1 h.#</t>
  </si>
  <si>
    <t>&lt;p&gt;Divide los kilómetros entre el número de horas.&lt;/p&gt;</t>
  </si>
  <si>
    <t>&lt;p&gt;Para calcular cuántas kilómetros camina en 1 h, hay que dividir los kilómetros entre las horas:&lt;/p&gt;&lt;p&gt;{{T1}} km : {{Q2}} h = {{Q1}} km en 1 h&lt;/p&gt;</t>
  </si>
  <si>
    <t>{
    "id": "M6-NyO-65a-I-2-EN",
    "stimulus": "&lt;p&gt;Felipe has hiked {{T1}} km in {{Q1}} h. How many kilometers does he hike in 1 h?&lt;/p&gt;",
    "hint": "&lt;p&gt;Divide the kilometers by the number of hours.&lt;/p&gt;",
    "feedback": "&lt;p&gt;To calculate how many kilometers you walk in 1 h, you have to divide the kilometers between the hours:&lt;/p&gt;&lt;p style=\"text-align:center;\"&gt;{{T1}} km : {{Q1}} h = {{Q2}} km in 1&lt;/p&gt;",
    "seed": {
        "parameters": [
            {
                "name": "Q1",
                "label": null,
                "min": 5,
                "max": 10,
                "step": 1
            },
            {
                "name": "Q2",
                "label": null,
                "min": 2,
                "max": 10,
                "step": 1
            },
            {
                "name": "Q3",
                "label": null,
                "min": 2,
                "max": 10,
                "step": 1
            },
            {
                "name": "Q4",
                "label": null,
                "min": 2,
                "max": 10,
                "step": 1
            }
        ],
        "calculated": [
            {
                "name": "T1",
                "label": "{{function}}",
                "function": "{{Q1}}*{{Q2}}",
                "temp": true
            },
            {
                "name": "A1",
                "label": "{{Q2}} km in 1 hour.",
                "function": ""
            },
            {
                "name": "A2",
                "label": "{{Q3}} km in 1 hour.",
                "function": "",
                "incorrect": true
            },
            {
                "name": "A3",
                "label": "{{Q4}} km in 1 hour.",
                "function": "",
                "incorrect": true
            }
        ],
        "uniques": true
    },
    "algorithm": {
        "name": "trueFalse",
        "template": "Multiple choice – standard",
        "params": {
            "countCorrect": 1,
            "countIncorrect": 2,
            "showCheckIcon": false,"columns":3}}}</t>
  </si>
  <si>
    <t>&lt;p&gt;Para producir {{Q1}} l de aceite se necesitan {{T1}} kg de aceitunas. ¿Cuántas aceitunas se necesitan para 1 l de aceite?&lt;/p&gt;</t>
  </si>
  <si>
    <t>Q1=Min=4;Max=12;Step=1
Q2=Min=4;Max=5;Step=0.1
Q3=Min=4;Max=5;Step=0.1
Q4=Min=4;Max=5;Step=0.1</t>
  </si>
  <si>
    <t>T1={{Q1}}*{{Q2}}
A1={{Q2}} kg de aceitunas para 1 l de aceite.#*
A2={{Q3}} kg de aceitunas para 1 l de aceite.#
A3={{Q4}} kg de aceitunas para 1 l de aceite.#</t>
  </si>
  <si>
    <t>&lt;p&gt;Divide los kilogramos de aceitunas entre los litros de aceite.&lt;/p&gt;</t>
  </si>
  <si>
    <t>&lt;p&gt;Para calcular cuántas aceitunas se necesitan para 1 l de aceite, hay que dividir los kilogramos entre los litros:&lt;/p&gt;&lt;p&gt;{{T1}} kg : {{Q2}} l = {{Q1}} kg para 1 l&lt;/p&gt;</t>
  </si>
  <si>
    <t>{
    "id": "M6-NyO-65a-I-3-EN",
    "stimulus": "&lt;p&gt;To produce {{Q1}} l of oil, {{T1}} kg of olives are needed. How many olives are needed for 1 l of oil?&lt;/p&gt;",
    "hint": "&lt;p&gt;Divide the kilograms of olives by the liters of oil.&lt;/p&gt;",
    "feedback": "&lt;p&gt;To calculate how many olives are needed for 1 l of oil, kilograms must be divided by liters:&lt;/p&gt;&lt;p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t>
  </si>
  <si>
    <t>&lt;p&gt;{{Q1}} vasos cuestan {{T1}} €. ¿Cuál es el precio de 1 vaso?&lt;/p&gt;</t>
  </si>
  <si>
    <t>&lt;p&gt;1 vaso cuesta {{A1}} €.&lt;/p&gt;</t>
  </si>
  <si>
    <t>Q1=Min=10;Max=20;Step=1
Q2=Min=1;Max=3;Step=0.25</t>
  </si>
  <si>
    <t>A1={{Q2}}
T1={{Q1}}*{{Q2}}</t>
  </si>
  <si>
    <t>&lt;p&gt;Divide el precio de los vasos entre el número de vasos.&lt;/p&gt;</t>
  </si>
  <si>
    <t>&lt;p&gt;Para calcular cuánto cuesta 1 vaso, hay que dividir el precio de los vasos entre el número de vasos:&lt;/p&gt;&lt;p&gt;{{T1}} € : {{Q2}} vasos = {{Q1}} € por vaso&lt;/p&gt;</t>
  </si>
  <si>
    <t>{
    "id": "M6-NyO-65a-E-1-EN",
    "stimulus": "&lt;p&gt;{{Q1}} glasses cost ${{T1}}. What is the price of 1 glass?&lt;/p&gt;",
    "template": "&lt;p&gt;1 glass costs ${{response}}.&lt;/p&gt;",
    "hint": "&lt;p&gt;Divide the cost of the glasses by the number of glasses.&lt;/p&gt;",
    "feedback": "&lt;p&gt;To calculate the price of 1 glass, the price of the glasses must be divided by the number of glasses:&lt;/p&gt;&lt;p style=\"text-align:center\"&gt;${{T1}} : {{Q1}} glasses = ${{Q2}} per glass&lt;/p&gt;",
    "seed": {
        "parameters": [
            {
                "name": "Q1",
                "label": null,
                "min": 10,
                "max": 20,
                "step": 1
            },
            {
                "name": "Q2",
                "label": null,
                "min": 1,
                "max": 3,
                "step": 0.25
            }
        ],
        "calculated": [
            {
                "name": "A1",
                "label": "{{function}}",
                "function": "{{Q2}}"
            },
            {
                "name": "T1",
                "label": "{{function}}",
                "function": "{{Q1}}*{{Q2}}",
                "temp": true
            }
        ],
        "uniques": true
    },
    "algorithm": {
        "name": "calculateOperation",
        "params": {
            "method": "equivLiteral",
            "keyboard": "INTERMEDIATE"
        }
    }
}</t>
  </si>
  <si>
    <t>&lt;p&gt;Un agricultor ha sembrado {{T1}} semillas en {{Q1}} macetas. ¿Cuántas semillas ha sembrado en cada maceta?&lt;/p&gt;</t>
  </si>
  <si>
    <t>&lt;p&gt;{{A1}} semillas en cada maceta.&lt;/p&gt;</t>
  </si>
  <si>
    <t>Q1=Min=15;Max=30;Step=1
Q2=Min=5;Max=10;Step=1</t>
  </si>
  <si>
    <t>&lt;p&gt;Divide las semillas entre el número de macetas.&lt;/p&gt;</t>
  </si>
  <si>
    <t>&lt;p&gt;Para calcular cuántas semillas ha plantado en cada maceta, hay que dividir las semillas entre las macetas:&lt;/p&gt;&lt;p&gt;{{T1}} semillas : {{Q2}} macetas = {{Q1}} semillas para 1 maceta&lt;/p&gt;</t>
  </si>
  <si>
    <t>{
    "id": "M6-NyO-65a-E-2-EN",
    "stimulus": "&lt;p&gt;A farmer has sown {{T1}} seeds in {{Q1}} pots. How many seeds has he sown in each pot?&lt;/p&gt;",
    "template": "&lt;p&gt;There are {{response}} seeds in each pot.&lt;/p&gt;",
    "hint": "&lt;p&gt;Divide the seeds by the number of pots.&lt;/p&gt;",
    "feedback": "&lt;p&gt;To calculate how many seeds he has planted in each pot, the number of seeds must be divided by the pots:&lt;/p&gt;&lt;p style=\"text-align:center\"&gt;{{T1}} seeds : {{Q1}} pots = {{Q2}} seeds&lt;/p&gt;",
    "seed": {
        "parameters": [
            {
                "name": "Q1",
                "label": null,
                "min": 15,
                "max": 30,
                "step": 1
            },
            {
                "name": "Q2",
                "label": null,
                "min": 5,
                "max": 10,
                "step": 1
            }
        ],
        "calculated": [
            {
                "name": "A1",
                "label": "{{function}}",
                "function": "{{Q2}}"
            },
            {
                "name": "T1",
                "label": "{{function}}",
                "function": "{{Q1}}*{{Q2}}",
                "temp": true
            }
        ],
        "uniques": true
    },
    "algorithm": {
        "name": "calculateOperation",
        "params": {
            "method": "equivLiteral",
            "keyboard": "INTERMEDIATE"
        }
    }
}</t>
  </si>
  <si>
    <t>&lt;p&gt;Un albañil ha colocado {{T1}} ladrillos en un muro de {{Q1}} m&lt;sup&gt;2&lt;/sup&gt;. ¿Cuántos ladrillos tiene cada m&lt;sup&gt;2&lt;/sup&gt;?&lt;/p&gt;</t>
  </si>
  <si>
    <t>&lt;p&gt;{{A1}} ladrillos en 1 m&lt;sup&gt;2&lt;/sup&gt;.&lt;/p&gt;</t>
  </si>
  <si>
    <t>Q1=Min=10;Max=20;Step=1
Q2=Min=50;Max=60;Step=1</t>
  </si>
  <si>
    <t>&lt;p&gt;Divide los ladrillos entre los metros cuadrados.&lt;/p&gt;</t>
  </si>
  <si>
    <t>&lt;p&gt;Para calcular cuántos ladrillos hay en 1 m&lt;sup&gt;2&lt;/sup&gt;, hay que dividir los ladrillos entre los m&lt;sup&gt;2&lt;/sup&gt;:&lt;/p&gt;&lt;p&gt;{{T1}} ladrillos : {{Q2}} m&lt;sup&gt;2&lt;/sup&gt; = {{Q1}} ladrillos en 1 m&lt;sup&gt;2&lt;/sup&gt;&lt;/p&gt;</t>
  </si>
  <si>
    <t>{
    "id": "M6-NyO-65a-E-3-EN",
    "stimulus": "&lt;p&gt;A bricklayer has placed {{T1}} bricks in a wall of {{Q1}} m&lt;sup&gt;2&lt;/sup&gt;. How many bricks are there in each m&lt;sup&gt;2&lt;/sup&gt;?&lt;/p&gt;",
    "template": "&lt;p&gt;There are {{response}} bricks in 1 m&lt;sup&gt;2&lt;/sup&gt;.&lt;/p&gt;",
    "hint": "&lt;p&gt;Divide the bricks by the square meters.&lt;/p&gt;",
    "feedback": "&lt;p&gt;To calculate how many bricks there are in 1 m&lt;sup&gt;2&lt;/sup&gt;, the number of bricks must be divided by the square meters:&lt;/p&gt;&lt;p style=\"text-align:center\"&gt;{{T1}} bricks : {{Q1}} m&lt;sup&gt;2&lt;/sup&gt; = {{Q2}} bricks&lt;/p&gt;",
    "seed": {
        "parameters": [
            {
                "name": "Q1",
                "label": null,
                "min": 10,
                "max": 20,
                "step": 1
            },
            {
                "name": "Q2",
                "label": null,
                "min": 50,
                "max": 60,
                "step": 1
            }
        ],
        "calculated": [
            {
                "name": "A1",
                "label": "{{function}}",
                "function": "{{Q2}}"
            },
            {
                "name": "T1",
                "label": "{{function}}",
                "function": "{{Q1}}*{{Q2}}",
                "temp": true
            }
        ],
        "uniques": true
    },
    "algorithm": {
        "name": "calculateOperation",
        "params": {
            "method": "equivLiteral",
            "keyboard": "INTERMEDIATE"
        }
    }
}</t>
  </si>
  <si>
    <t>M6-NyO-65b</t>
  </si>
  <si>
    <t>Compara tasas unitarias</t>
  </si>
  <si>
    <t>El dueño de una zapatería está analizando el trabajo de sus dos nuevas empleadas. Mientras que {{Q5}} ha conseguido vender {{Q1}} zapatos en {{Q2}} días, {{Q6}} ha vendido {{Q3}} en {{Q4}} días. ¿Quién tiene una mejor tasa diaria de los dos?
{{A1}}*
{{A2}}</t>
  </si>
  <si>
    <t>Q1="min":20,"max":40,"step":1
Q2="min":20,"max":40,"step":1
Q3="min":5,"max":10,"step":1
Q4="min":5,"max":10,"step":1
Q5 = "list":["Penélope", "Blanca", "Paz"]
Q6 = "list":["Maribel", "Verónica", "Inma"]</t>
  </si>
  <si>
    <t>T1 = Lemonlib.round({{Q1}}/{{Q3}}, 2)
T2 = Lemonlib.round({{Q2}}/{{Q4}}, 2)
A1 = if({{Q1}}/{{Q3}}&gt;{{Q2}}/{{Q4}}){'{{Q5}}'}else{'{{Q6}}'}
A2 = if({{Q1}}/{{Q3}}&gt;{{Q2}}/{{Q4}}){'{{Q6}}'}else{'{{Q5}}'}</t>
  </si>
  <si>
    <t>Divide los zapatos entre el número de días.</t>
  </si>
  <si>
    <t>&lt;p&gt;Para calcular cuántos zapatos han vendido al día, hay que dividir los zapatos entre el número de días:&lt;/p&gt;&lt;p&gt;{{Q5}}: {{Q1}} zapatos : {{Q3}} días = {{T1}} zapatos al día&lt;/p&gt;&lt;p&gt;{{Q6}}: {{Q2}} zapatos : {{Q4}} días = {{T2}} zapatos al día&lt;/p&gt;</t>
  </si>
  <si>
    <t>{
    "id": "M6-NyO-65b-I-1-EN",
    "stimulus": "&lt;p&gt;The owner of a shoe store is analyzing the work of her two new employees. While {{Q5}} has managed to sell {{Q1}} shoes in {{Q2}} days, {{Q6}} has sold {{Q3}} in {{Q4}} days. Who has a better daily rate?&lt;/p&gt;",
    "hint": "&lt;p&gt;Divide the shoes by the number of days.&lt;/p&gt;",
    "feedback": "&lt;p&gt;To calculate how many shoes they have sold per day, the number of shoes must be divided by that of days.&lt;/p&gt;&lt;p style=\"text-align:center;\"&gt;{{Q5}} → {{Q1}} : {{Q2}} = {{T1}} shoes per day&lt;/p&gt;&lt;p style=\"text-align:center;\"&gt;{{Q6}} → {{Q3}} : {{Q4}} = {{T2}} shoes per day&lt;/p&gt;",
    "seed": {
        "parameters": [
            {
                "name": "Q1",
                "label": null,
                "min": 20,
                "max": 40,
                "step": 1
            },
            {
                "name": "Q2",
                "label": null,
                "min": 20,
                "max": 40,
                "step": 1
            },
            {
                "name": "Q3",
                "label": null,
                "min": 5,
                "max": 10,
                "step": 1
            },
            {
                "name": "Q4",
                "label": null,
                "min": 5,
                "max": 10,
                "step": 1
            },
            {
                "name": "Q5",
                "label": null,
                "list": [
                    "Penelope",
                    "Brian",
                    "Grace"
                ]
            },
            {
                "name": "Q6",
                "label": null,
                "list": [
                    "Matt",
                    "Vanessa",
                    "Irene"
                ]
            }
        ],
        "calculated": [
            {
                "name": "T1",
                "label": "{{function}}",
                "function": "Lemonlib.round({{Q1}}/{{Q2}}, 2)",
                "temp": true
            },
            {
                "name": "T2",
                "label": "{{function}}",
                "function": "Lemonlib.round({{Q3}}/{{Q4}}, 2)",
                "temp": true
            },
            {
                "name": "A1",
                "label": "{{function}}",
                "function": "if({{Q1}}/{{Q3}}&gt;{{Q2}}/{{Q4}}){'{{Q5}}'}else{'{{Q6}}'}"
            },
            {
                "name": "A2",
                "label": "{{function}}",
                "function": "if({{Q1}}/{{Q3}}&gt;{{Q2}}/{{Q4}}){'{{Q6}}'}else{'{{Q5}}'}",
                "incorrect": true
            }
        ],
        "uniques": true
    },
    "algorithm": {
        "name": "trueFalse",
        "template": "Multiple choice – standard",
        "params": {
            "countCorrect": 1,
            "countIncorrect": 1,
            "showCheckIcon": false,
            "columns": 2
        }
    }
}</t>
  </si>
  <si>
    <t>{{Q5}} quiere comparar el consumo de gasolina de su coche. El suyo ha gastado {{T1}} l para recorrer {{Q1}} km, mientras que el de {{Q6}} ha gastado {{T2}} l para {{Q3}} km. ¿Quién tiene el coche que gasta más gasolina por kilómetro?</t>
  </si>
  <si>
    <t>Q1="min":10,"max":20,"step":1
Q2="min":0.05,"max":0.1,"step":0.01
Q4="min":0.05,"max":0.1,"step":0.01
Q3="min":4,"max":12,"step":0.1
Q5 = "list":["Carlos", "Pedro", "Mario"]
Q6 = "list":["Elena", "Isabel", "María"]</t>
  </si>
  <si>
    <t>T1={{Q1}}*{{Q2}}
T2={{Q3}}*{{Q4}}
A1 = if({{Q4}}&gt;{{Q2}}){'{{Q6}}'}else{'{{Q5}}'}
A2 = if({{Q4}}&gt;{{Q2}}){'{{Q5}}'}else{'{{Q6}}'}</t>
  </si>
  <si>
    <t>Divide los litros entre los kilómetros.</t>
  </si>
  <si>
    <t>&lt;p&gt;Para calcular cuántos litros consumen por kilómetro, hay que dividir los litros entre los kilómetros:&lt;/p&gt;&lt;p&gt;{{Q5}} → {{T1}} : {{Q1}} = {{Q2}} l por kilómetro&lt;/p&gt;&lt;p&gt;{{Q6}} → {{T2}} : {{Q3}} = {{Q4}} l por kilómetro&lt;/p&gt;</t>
  </si>
  <si>
    <t>{
    "id": "M6-NyO-65b-I-2-EN",
    "stimulus": "&lt;p&gt;{{Q5}} wants to compare his car's gasoline consumption with {{Q6}}'s. His car has used {{T1}} l to travel {{Q1}} km, while {{Q6}}'s car has spent {{T2}} l in {{Q3}} km. Who has the car that consumes more gasoline per kilometer?&lt;/p&gt;",
    "hint": "&lt;p&gt;Divide liters by kilometers.&lt;/p&gt;",
    "feedback": "&lt;p&gt;To calculate how many liters both cars consume per kilometer, liters must be divided by kilometers:&lt;/p&gt;&lt;p style=\"text-align:center;\"&gt;{{Q5}} → {{T1}} : {{Q1}} = {{Q2}} l per kilometer&lt;/p&gt;&lt;p style=\"text-align:center;\"&gt;{{Q6}} → {{T2}} : {{Q3}} = {{Q4}} l per kilometer&lt;/p&gt;",
    "seed": {
        "parameters": [
            {
                "name": "Q1",
                "label": null,
                "min": 10,
                "max": 20,
                "step": 1
            },
            {
                "name": "Q2",
                "label": null,
                "min": 0.05,
                "max": 0.1,
                "step": 0.01
            },
            {
                "name": "Q3",
                "label": null,
                "min": 4,
                "max": 12,
                "step": 1
            },
            {
                "name": "Q4",
                "label": null,
                "min": 0.05,
                "max": 0.1,
                "step": 0.01
            },
            {
                "name": "Q5",
                "label": null,
                "list": [
                    "Charles",
                    "Peter",
                    "Tyler"
                ]
            },
            {
                "name": "Q6",
                "label": null,
                "list": [
                    "Helen",
                    "Jessica",
                    "Sandy"
                ]
            }
        ],
        "calculated": [
            {
                "name": "T1",
                "label": "{{function}}",
                "function": "Lemonlib.round({{Q1}}*{{Q2}},2)",
                "temp": true
            },
            {
                "name": "T2",
                "label": "{{function}}",
                "function": "Lemonlib.round({{Q3}}*{{Q4}},2)",
                "temp": true
            },
            {
                "name": "A1",
                "label": "{{function}}",
                "function": "if({{Q4}}&gt;{{Q2}}){'{{Q6}}'}else{'{{Q5}}'}"
            },
            {
                "name": "A2",
                "label": "{{function}}",
                "function": "if({{Q4}}&gt;{{Q2}}){'{{Q5}}'}else{'{{Q6}}'}",
                "incorrect": true
            }
        ],
        "uniques": true
    },
    "algorithm": {
        "name": "trueFalse",
        "template": "Multiple choice – standard",
        "params": {
            "countCorrect": 1,
            "countIncorrect": 1,
            "showCheckIcon": false,
            "columns": 2
        }
    }
}</t>
  </si>
  <si>
    <t>&lt;p&gt;Las {{Q1}} plantas de {{Q5}} le han dado {{T1}} tomates, mientras que su vecina {{Q6}} ha recogido {{T2}} tomates de {{Q3}} plantas . ¿Quién ha conseguido más tomates por planta de los dos?&lt;/p&gt;</t>
  </si>
  <si>
    <t>Q1=Min=5;Max=10;Step=1
Q2=Min=20;Max=40;Step=1
Q3=Min=5;Max=10;Step=1
Q4=Min=20;Max=40;Step=1
Q5 = List=Carlos, Pedro, Mario
Q6 = List=Elena, Isabel, María</t>
  </si>
  <si>
    <t>&lt;p&gt;Divide los tomates entre las plantas.&lt;/p&gt;</t>
  </si>
  <si>
    <t>&lt;p&gt;Para calcular cuántos tomates da una planta, hay que dividir los tomates entre el número de plantas:&lt;/p&gt;&lt;p&gt;{{Q5}}: {{T1}} tomates : {{Q1}} plantas = {{Q2}} tomates por planta&lt;/p&gt;&lt;p&gt;{{Q6}}: {{T2}} tomates : {{Q3}} plantas = {{Q4}} tomates por planta&lt;/p&gt;</t>
  </si>
  <si>
    <t>{
    "id": "M6-NyO-65b-I-3-EN",
    "stimulus": "&lt;p&gt;While {{Q5}}'s {{Q1}} plants have given him {{T1}} tomatoes, his neighbor {{Q6}} has collected {{T2}} tomatoes from {{Q3}} plants. Who has collected more tomatoes per plant?&lt;/p&gt;",
    "hint": "&lt;p&gt;Divide the tomatoes by the plants.&lt;/p&gt;",
    "feedback": "&lt;p&gt;To calculate how many tomatoes a plant gives, the number of tomatoes must be divided by that of plants:&lt;/p&gt;&lt;p style=\"text-align:center;\"&gt;{{Q5}} → {{T1}} : {{Q1}} = {{Q2}} tomatoes per plant&lt;/p&gt;&lt;p style=\"text-align:center;\"&gt;{{Q6}} → {{T2}} : {{Q3}} = {{Q4}} tomatoes per plant&lt;/p&gt;",
    "seed": {
        "parameters": [
            {
                "name": "Q1",
                "label": null,
                "min": 5,
                "max": 10,
                "step": 1
            },
            {
                "name": "Q2",
                "label": null,
                "min": 20,
                "max": 40,
                "step": 1
            },
            {
                "name": "Q3",
                "label": null,
                "min": 5,
                "max": 10,
                "step": 1
            },
            {
                "name": "Q4",
                "label": null,
                "min": 20,
                "max": 40,
                "step": 1
            },
            {
                "name": "Q5",
                "label": null,
                "list": [
                    "Cameron",
                    "Tobias",
                    "Jack"
                ]
            },
            {
                "name": "Q6",
                "label": null,
                "list": [
                    "Victoria",
                    "Lucy",
                    "Faith"
                ]
            }
        ],
        "calculated": [
            {
                "name": "T1",
                "label": "{{function}}",
                "function": "{{Q1}}*{{Q2}}",
                "temp": true
            },
            {
                "name": "T2",
                "label": "{{function}}",
                "function": "{{Q3}}*{{Q4}}",
                "temp": true
            },
            {
                "name": "A1",
                "label": "{{function}}",
                "function": "if({{Q2}}&gt;{{Q4}}){'{{Q5}}'}else{'{{Q6}}'}"
            },
            {
                "name": "A2",
                "label": "{{function}}",
                "function": "if({{Q2}}&gt;{{Q4}}){'{{Q6}}'}else{'{{Q5}}'}",
                "incorrect": true
            }
        ],
        "uniques": true
    },
    "algorithm": {
        "name": "trueFalse",
        "template": "Multiple choice – standard",
        "params": {
            "countCorrect": 1,
            "countIncorrect": 1,
            "showCheckIcon": false,
            "columns": 2
        }
    }
}</t>
  </si>
  <si>
    <t>M6-NyO-66a</t>
  </si>
  <si>
    <t>Completa tablas con proporciones equivalentes</t>
  </si>
  <si>
    <t>Un repartidor entrega {{T1}} folletos publicitarios en {{Q2}} minutos. Arrastra los números necesarios para completar esta tabla.</t>
  </si>
  <si>
    <t>Tabla
Folletos |Minutos
-------------------
{{T1}} | {{{Q2}}
{{T2}} | {{A1}}
{{T3}} | {{A2}}</t>
  </si>
  <si>
    <t>Q1="min":3,"max":7,"step":1
Q2="min":10,"max":20,"step":1
Q3="min":10,"max":20,"step":1
Q4="min":10,"max":20,"step":1
Q5="min":10,"max":20,"step":1
Q6="min":10,"max":20,"step":1</t>
  </si>
  <si>
    <t>T1={{Q2}}*{{Q1}}
T2={{Q3}}*{{Q1}}
T3={{Q4}}*{{Q1}}
A1={{Q3}}
A2={{Q4}}
A3={{Q5}}
A4={{Q6}}</t>
  </si>
  <si>
    <t>&lt;p&gt;Fíjate en la proporción entre folletos y minutos:&lt;/p&gt;&lt;p&gt;{{T1}} : {{Q1}} = {{Q2}} minutos&lt;/p&gt;</t>
  </si>
  <si>
    <t>&lt;p&gt;Para completar esta tabla hay que fijarse en la proporción entre folletos y minutos:&lt;/p&gt;&lt;p&gt;{{T1}} : {{Q1}} = {{Q2}} minutos&lt;/p&gt;&lt;p&gt;{{T2}} : {{Q1}} = {{Q3}} minutos&lt;/p&gt;&lt;p&gt;{{T3}} : {{Q1}} = {{Q4}} minutos&lt;/p&gt;</t>
  </si>
  <si>
    <t>{
    "id": "M6-NyO-66a-I-1-EN",
    "stimulus": "&lt;p&gt;A delivery person distributes {{T1}} advertising leaflets in {{Q2}} minutes. Drag the necessary numbers to complete this table.&lt;/p&gt;",
    "template": "&lt;p&gt;&lt;table style=\"width: 100%;\"&gt;&lt;tbody&gt;&lt;tr&gt;&lt;td style=\"width: 50%; background-color: #72D2CD;\"&gt;&lt;span style=\"color: rgb(255, 255, 255);\"&gt;Leaflets&lt;/span&gt;&lt;/td&gt;&lt;td style=\"width: 50%; background-color: #72D2CD;\"&gt;&lt;span style=\"color: rgb(255, 255, 255);\"&gt;Minutes&lt;/span&gt;&lt;/td&gt;&lt;/tr&gt;&lt;tr&gt;&lt;td style=\"width: 50%;\"&gt;{{T1}}&lt;/td&gt;&lt;td style=\"width: 50%;\"&gt;{{Q2}}&lt;/td&gt;&lt;/tr&gt;&lt;tr&gt;&lt;td style=\"width: 50.0000%;\"&gt;{{T2}}&lt;/td&gt;&lt;td style=\"width: 50.0000%;\"&gt;{{response}}&lt;/td&gt;&lt;/tr&gt;&lt;tr&gt;&lt;td style=\"width: 50.0000%;\"&gt;{{T3}}&lt;/td&gt;&lt;td style=\"width: 50.0000%;\"&gt;{{response}}&lt;/td&gt;&lt;/tr&gt;&lt;/tbody&gt;\r\n&lt;/table&gt;&lt;/p&gt;",
    "hint": "&lt;p&gt;Pay attention to the ratio between leaflets and minutes:&lt;/p&gt;&lt;p style=\"text-align:center;\"&gt;{{T1}} : {{Q2}} = {{Q1}} leaflets per minute&lt;/p&gt;",
    "feedback": "&lt;p&gt;To complete this table, pay attention to the ratio between leaflets and minutes:&lt;/p&gt;&lt;p style=\"text-align:center;\"&gt;{{T1}} : {{Q1}} = {{Q2}} min&lt;/p&gt;&lt;p style=\"text-align:center;\"&gt;{{T2}} : {{Q1}} = {{Q3}} min&lt;/p&gt;&lt;p style=\"text-align:center;\"&gt;{{T3}} : {{Q1}} = {{Q4}} min&lt;/p&gt;",
    "seed": {
        "parameters": [
            {
                "name": "Q1",
                "label": null,
                "min": 3,
                "max": 7,
                "step": 1
            },
            {
                "name": "Q2",
                "label": null,
                "min": 10,
                "max": 20,
                "step": 1
            },
            {
                "name": "Q3",
                "label": null,
                "min": 10,
                "max": 20,
                "step": 1
            },
            {
                "name": "Q4",
                "label": null,
                "min": 10,
                "max": 20,
                "step": 1
            },
            {
                "name": "Q5",
                "label": null,
                "min": 10,
                "max": 20,
                "step": 1
            },
            {
                "name": "Q6",
                "label": null,
                "min": 10,
                "max": 20,
                "step": 1
            }
        ],
        "calculated": [
            {
                "name": "T1",
                "label": null,
                "function": "{{Q2}}*{{Q1}}",
                "temp": true
            },
            {
                "name": "T2",
                "label": null,
                "function": "{{Q3}}*{{Q1}}",
                "temp": true
            },
            {
                "name": "T3",
                "label": null,
                "function": "{{Q4}}*{{Q1}}",
                "temp": true
            },
            {
                "name": "A1",
                "label": "{{Q3}}",
                "function": "{{Q3}}"
            },
            {
                "name": "A2",
                "label": "{{Q4}}",
                "function": "{{Q4}}"
            },
            {
                "name": "A3",
                "label": "{{Q5}}",
                "function": "{{Q5}}",
                "incorrect": true
            },
            {
                "name": "A4",
                "label": "{{Q6}}",
                "function": "{{Q6}}",
                "incorrect": true
            }
        ],
        "uniques": true
    },
    "algorithm": {
        "name": "calculateOperation",
        "template": "Cloze with drag &amp; drop",
        "params": {
            "keyboard": "INTERMEDIATE"
        }
    }
}</t>
  </si>
  <si>
    <t>Una enfermera ha repartido {{T1}} pastillas entre {{Q2}} pacientes con la misma enfermedad. Arrastra los números necesarios para completar esta tabla.</t>
  </si>
  <si>
    <t>Tabla4x2
Pacientes |Pastillas
-------------------
{{Q2}} | {{T1}}
{{Q3}} | {{A1}}
{{Q4}} | {{{A2}}</t>
  </si>
  <si>
    <t>Q1="min":5,"max":9,"step":1
Q2="min":10,"max":30,"step":1
Q3="min":10,"max":30,"step":1
Q4="min":10,"max":30,"step":1
Q5="min":10,"max":30,"step":1
Q6="min":10,"max":30,"step":1</t>
  </si>
  <si>
    <t>T1={{Q2}}*{{Q1}}
A1={{Q3}}*{{Q1}}
A2={{Q4}}*{{Q1}}
A3={{Q5}}*{{Q1}}
A4={{Q6}}*{{Q1}}</t>
  </si>
  <si>
    <t>&lt;p&gt;Fíjate en la proporción entre pacientes y pastillas:&lt;/p&gt;&lt;p&gt;{{Q2}} × {{Q1}} = {{T1}} pastillas&lt;/p&gt;</t>
  </si>
  <si>
    <t>&lt;p&gt;Para completar esta tabla hay que fijarse en la proporción entre pacientes y pastillas:&lt;/p&gt;&lt;p&gt;{{Q2}} × {{Q1}} = {{T1}} pastillas&lt;/p&gt;&lt;p&gt;{{Q3}} × {{Q1}} = {{A1}} pastillas&lt;/p&gt;&lt;p&gt;{{Q4}} × {{Q1}} = {{A2}} pastillas&lt;/p&gt;</t>
  </si>
  <si>
    <t>{
    "id": "M6-NyO-66a-I-2-EN",
    "stimulus": "&lt;p&gt;A nurse has distributed {{T1}} pills among {{Q2}} patients with the same illness. Drag the necessary numbers to complete this table.&lt;/p&gt;",
    "template": "&lt;p&gt;&lt;table style=\"width: 100%;\"&gt;&lt;tbody&gt;&lt;tr&gt;&lt;td style=\"width: 50%; background-color: #72D2CD;\"&gt;&lt;span style=\"color: rgb(255, 255, 255);\"&gt;Patients&lt;/span&gt;&lt;/td&gt;&lt;td style=\"width: 50%; background-color: #72D2CD;\"&gt;&lt;span style=\"color: rgb(255, 255, 255);\"&gt;Pills&lt;/span&gt;&lt;/td&gt;&lt;/tr&gt;&lt;tr&gt;&lt;td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
    "hint": "&lt;p&gt;Pay attention to the ratio between patients and pills:&lt;/p&gt;&lt;p style=\"text-align:center;\"&gt;{{T1}} : {{Q2}} = {{Q1}} pills per patient&lt;/p&gt;",
    "feedback": "&lt;p&gt;To complete this table, pay attention to the ratio between patients and pills:&lt;/p&gt;&lt;p style=\"text-align:center;\"&gt;{{Q2}} × {{Q1}} = {{T1}} pills&lt;/p&gt;&lt;p style=\"text-align:center;\"&gt;{{Q3}} × {{Q1}} = {{A1}} pills&lt;/p&gt;&lt;p style=\"text-align:center;\"&gt;{{Q4}} × {{Q1}} = {{A2}} pills&lt;/p&gt;",
    "seed": {
        "parameters": [
            {
                "name": "Q1",
                "label": null,
                "min": 5,
                "max": 9,
                "step": 1
            },
            {
                "name": "Q2",
                "label": null,
                "min": 10,
                "max": 30,
                "step": 1
            },
            {
                "name": "Q3",
                "label": null,
                "min": 10,
                "max": 30,
                "step": 1
            },
            {
                "name": "Q4",
                "label": null,
                "min": 10,
                "max": 30,
                "step": 1
            },
            {
                "name": "Q5",
                "label": null,
                "min": 10,
                "max": 30,
                "step": 1
            },
            {
                "name": "Q6",
                "label": null,
                "min": 10,
                "max": 30,
                "step": 1
            }
        ],
        "calculated": [
            {
                "name": "T1",
                "label": null,
                "function": "{{Q2}}*{{Q1}}",
                "temp": true
            },
            {
                "name": "A1",
                "label": "{{function}}",
                "function": "{{Q3}}*{{Q1}}"
            },
            {
                "name": "A2",
                "label": "{{function}}",
                "function": "{{Q4}}*{{Q1}}"
            },
            {
                "name": "A3",
                "label": "{{function}}",
                "function": "{{Q5}}*{{Q1}}",
                "incorrect": true
            },
            {
                "name": "A4",
                "label": "{{function}}",
                "function": "{{Q6}}*{{Q1}}",
                "incorrect": true
            }
        ],
        "uniques": true
    },
    "algorithm": {
        "name": "calculateOperation",
        "template": "Cloze with drag &amp; drop",
        "params": {
            "keyboard": "INTERMEDIATE"
        }
    }
}</t>
  </si>
  <si>
    <t>Una cadena de televisión emite {{T1}} anuncios durante {{Q2}} horas de programación. Arrastra los números necesarios para completar esta tabla.</t>
  </si>
  <si>
    <t>Tabla 4x2
Anuncios |Horas
-------------------
{{T1}} | {{{Q2}}
{{T2}} | {{A1}}
{{A2}} | {{Q4}}</t>
  </si>
  <si>
    <t>Q1="min":15,"max":25,"step":1
Q2="min":2,"max":9,"step":1
Q3="min":2,"max":9,"step":1
Q4="min":2,"max":9,"step":1
Q5="min":2,"max":9,"step":1
Q6="min":2,"max":9,"step":1</t>
  </si>
  <si>
    <t>T1={{Q2}}*{{Q1}}
T2={{Q3}}*{{Q1}}
A1={{Q3}}
A2={{Q4}}*{{Q1}}
A3={{Q5}}*{{Q1}}
A4={{Q6}}*{{Q1}}</t>
  </si>
  <si>
    <t>&lt;p&gt;Fíjate en la proporción entre anuncios y horas:&lt;/p&gt;&lt;p&gt;{{T1}} : {{Q1}} = {{Q2}} horas&lt;/p&gt;</t>
  </si>
  <si>
    <t>&lt;p&gt;Para completar esta tabla hay que fijarse en la proporción entre anuncios y horas:&lt;/p&gt;&lt;p&gt;{{T1}} : {{Q1}} = {{Q2}} horas&lt;/p&gt;&lt;p&gt;{{T2}} : {{Q1}} = {{Q3}} horas&lt;/p&gt;&lt;p&gt;{{T3}} : {{Q1}} = {{Q4}} horas&lt;/p&gt;</t>
  </si>
  <si>
    <t>{
    "id": "M6-NyO-66a-I-3-EN",
    "stimulus": "&lt;p&gt;A television network broadcasts {{T1}} commercials during {{Q2}} hours of programming. Drag the necessary numbers to complete this table.&lt;/p&gt;",
    "template": "&lt;p&gt;&lt;table style=\"width: 100%;\"&gt;&lt;tbody&gt;&lt;tr&gt;&lt;td style=\"width: 50%; background-color: #72D2CD;\"&gt;&lt;span style=\"color: rgb(255, 255, 255);\"&gt;Commercials&lt;/span&gt;&lt;/td&gt;&lt;td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
    "hint": "&lt;p&gt;Pay attention to the ratio between commercials and hours:&lt;/p&gt;&lt;p style=\"text-align:center;\"&gt;{{T1}} : {{Q2}} = {{Q1}} commercials per hour&lt;/p&gt;",
    "feedback": "&lt;p&gt;To complete this table, pay attention to the ratio between commercials and hours:&lt;/p&gt;&lt;p style=\"text-align:center;\"&gt;{{T1}} : {{Q1}} = {{Q2}} h&lt;/p&gt;&lt;p style=\"text-align:center;\"&gt;{{T2}} : {{Q1}} = {{Q3}} h&lt;/p&gt;&lt;p style=\"text-align:center;\"&gt;{{A2}} : {{Q1}} = {{Q4}} h&lt;/p&gt;",
    "seed": {
        "parameters": [
            {
                "name": "Q1",
                "label": null,
                "min": 15,
                "max": 25,
                "step": 1
            },
            {
                "name": "Q2",
                "label": null,
                "min": 2,
                "max": 9,
                "step": 1
            },
            {
                "name": "Q3",
                "label": null,
                "min": 2,
                "max": 9,
                "step": 1
            },
            {
                "name": "Q4",
                "label": null,
                "min": 2,
                "max": 9,
                "step": 1
            },
            {
                "name": "Q5",
                "label": null,
                "min": 2,
                "max": 9,
                "step": 1
            },
            {
                "name": "Q6",
                "label": null,
                "min": 2,
                "max": 9,
                "step": 1
            }
        ],
        "calculated": [
            {
                "name": "T1",
                "label": null,
                "function": "{{Q2}}*{{Q1}}",
                "temp": true
            },
            {
                "name": "T2",
                "label": null,
                "function": "{{Q3}}*{{Q1}}",
                "temp": true
            },
            {
                "name": "A1",
                "label": "{{function}}",
                "function": "{{Q3}}"
            },
            {
                "name": "A2",
                "label": "{{function}}",
                "function": "{{Q4}}*{{Q1}}"
            },
            {
                "name": "A3",
                "label": "{{function}}",
                "function": "{{Q5}}*{{Q1}}",
                "incorrect": true
            },
            {
                "name": "A4",
                "label": "{{function}}",
                "function": "{{Q6}}*{{Q1}}",
                "incorrect": true
            }
        ],
        "uniques": true
    },
    "algorithm": {
        "name": "calculateOperation",
        "template": "Cloze with drag &amp; drop",
        "params": {
            "keyboard": "INTERMEDIATE"
        }
    }
}</t>
  </si>
  <si>
    <t>Un albañil coloca {{T1}} ladrillos en {{Q2}} horas. Completa esta tabla.</t>
  </si>
  <si>
    <t>Tabla 4x2
Horas |Ladrillos
-------------------
{{Q2}} | {{{T1}}
{{Q3}} | {{A1}}
{{Q4}} | {{A2}}</t>
  </si>
  <si>
    <t>Q1="min":10,"max":20,"step":1
Q2="min":2,"max":15,"step":1
Q3="min":2,"max":15,"step":1
Q4="min":2,"max":15,"step":1</t>
  </si>
  <si>
    <t>T1={{Q2}}*{{Q1}}
A1={{Q3}}*{{Q1}}
A2={{Q4}}*{{Q1}}</t>
  </si>
  <si>
    <t>&lt;p&gt;Fíjate en la proporción entre horas y ladrillos:&lt;/p&gt;&lt;p&gt;{{Q2}} × {{Q1}} = {{T1}} ladrillos&lt;/p&gt;</t>
  </si>
  <si>
    <t>&lt;p&gt;Para completar esta tabla hay que fijarse en la proporción entre horas y ladrillos:&lt;/p&gt;&lt;p&gt;{{Q2}} × {{Q1}} = {{T1}} ladrillos&lt;/p&gt;&lt;p&gt;{{Q3}} × {{Q1}} = {{A1}} ladrillos&lt;/p&gt;&lt;p&gt;{{Q4}} × {{Q1}} = {{A2}} ladrillos&lt;/p&gt;</t>
  </si>
  <si>
    <t>{
    "id": "M6-NyO-66a-E-1-EN",
    "stimulus": "&lt;p&gt;A bricklayer places {{T1}} bricks in {{Q2}} hours. Fill in the blanks in the following table.&lt;/p&gt;",
    "template": "&lt;table style=\"width: 100%;\"&gt;&lt;tbody&gt;&lt;tr&gt;&lt;td style=\"width: 50%; background-color: #72D2CD;\"&gt;&lt;span style=\"color: rgb(255, 255, 255);\"&gt;Hours&lt;/span&gt;&lt;/td&gt;&lt;td style=\"width: 50%; background-color: #72D2CD;\"&gt;&lt;span style=\"color: rgb(255, 255, 255);\"&gt;Bricks&lt;/span&gt;&lt;/td&gt;&lt;/tr&gt;&lt;tr&gt;&lt;td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
    "hint": "&lt;p&gt;Pay attention to the ratio between hours and bricks:&lt;/p&gt;&lt;p style=\"text-align:center;\"&gt;{{T1}} : {{Q2}} = {{Q1}} bricks per hour&lt;/p&gt;",
    "feedback": "&lt;p&gt;To complete this table, pay attention to the ratio between hours and bricks:&lt;/p&gt;&lt;p style=\"text-align:center;\"&gt;{{Q2}} × {{Q1}} = {{T1}} bricks&lt;/p&gt;&lt;p style=\"text-align:center;\"&gt;{{Q3}} × {{Q1}} = {{A1}} bricks&lt;/p&gt;&lt;p style=\"text-align:center;\"&gt;{{Q4}} × {{Q1}} = {{A2}} bricks&lt;/p&gt;",
    "seed": {
        "parameters": [
            {
                "name": "Q1",
                "label": null,
                "min": 10,
                "max": 20,
                "step": 1
            },
            {
                "name": "Q2",
                "label": null,
                "min": 2,
                "max": 15,
                "step": 1
            },
            {
                "name": "Q3",
                "label": null,
                "min": 2,
                "max": 15,
                "step": 1
            },
            {
                "name": "Q4",
                "label": null,
                "min": 2,
                "max": 15,
                "step": 1
            }
        ],
        "calculated": [
            {
                "name": "A1",
                "label": "{{function}}",
                "function": "{{Q3}}*{{Q1}}"
            },
            {
                "name": "A2",
                "label": "{{function}}",
                "function": "{{Q4}}*{{Q1}}"
            },
            {
                "name": "T1",
                "label": "{{function}}",
                "function": "{{Q2}}*{{Q1}}",
                "temp": true
            }
        ],
        "uniques": true
    },
    "algorithm": {
        "name": "calculateOperation",
        "params": {
            "method": "equivLiteral",
            "keyboard": "NUMERICAL"
        }
    }
}</t>
  </si>
  <si>
    <t>Un profesor corrige {{T1}} actividades en {{Q2}} horas. Completa esta tabla.</t>
  </si>
  <si>
    <t>Tabla4x2
Actividades|Horas 
-------------------
{{T1}} | {{{Q2}}
{{T2}} | {{A1}}
{{A2}} | {{Q4}}</t>
  </si>
  <si>
    <t>Q1="min":10,"max":20,"step":1
Q2="min":2,"max":8,"step":1
Q3="min":2,"max":8,"step":1
Q4="min":2,"max":8,"step":1</t>
  </si>
  <si>
    <t>T1={{Q2}}*{{Q1}}
T2={{Q3}}*{{Q1}}
A1={{Q3}}
A2={{Q4}}*{{Q1}}</t>
  </si>
  <si>
    <t>&lt;p&gt;Fíjate en la proporción entre actividades y horas:&lt;/p&gt;&lt;p&gt;{{T1}} : {{Q1}} = {{Q2}} horas&lt;/p&gt;</t>
  </si>
  <si>
    <t>&lt;p&gt;Para completar esta tabla hay que fijarse en la proporción entre actividades y horas:&lt;/p&gt;&lt;p&gt;{{T1}} : {{Q1}} = {{Q2}} ladrillos&lt;/p&gt;&lt;p&gt;{{T2}} : {{Q1}} = {{Q3}} ladrillos&lt;/p&gt;&lt;p&gt;{{A2}} : {{Q1}} = {{Q4}} ladrillos&lt;/p&gt;</t>
  </si>
  <si>
    <t>{
    "id": "M6-NyO-66a-E-2-EN",
    "stimulus": "&lt;p&gt;A teacher corrects {{T1}} activities in {{Q2}} hours. Fill in the blanks in the following table.&lt;/p&gt;",
    "template": "&lt;table style=\"width: 100%;\"&gt;&lt;tbody&gt;&lt;tr&gt;&lt;td style=\"width: 50%; background-color: #72D2CD;\"&gt;&lt;span style=\"color: rgb(255, 255, 255);\"&gt;Activities&lt;/span&gt;&lt;/td&gt;&lt;td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"&lt;p&gt;Pay attention to the ratio between activities and hours:&lt;/p&gt;&lt;p style=\"text-align:center;\"&gt;{{T1}} : {{Q2}} = {{Q1}} activities per hour&lt;/p&gt;",
    "feedback": "&lt;p&gt;To complete this table, pay attention to the ratio between activities and hours:&lt;/p&gt;&lt;p style=\"text-align:center;\"&gt;{{T1}} : {{Q1}} = {{Q2}} hours&lt;/p&gt;&lt;p style=\"text-align:center;\"&gt;{{T2}} : {{Q1}} = {{Q3}} hours&lt;/p&gt;&lt;p style=\"text-align:center;\"&gt;{{A2}} : {{Q1}} = {{Q4}} hours&lt;/p&gt;",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t>
  </si>
  <si>
    <t>Una gasolinera ha descontado {{T1}} € al precio de {{Q2}} l de gasolina. Completa esta tabla.</t>
  </si>
  <si>
    <t>Tabla 4x2
Litros |Euros de descuento
-------------------
{{Q2}} | {{{T1}}
{{Q3}} | {{A1}}
{{A2}} | {{T2}}</t>
  </si>
  <si>
    <t>Q1="min":0.25,"max":0.75,"step":0.1
Q2="min":10,"max":40,"step":1
Q3="min":10,"max":40,"step":1
Q4="min":10,"max":40,"step":1</t>
  </si>
  <si>
    <t>T1={{Q2}}*{{Q1}}
T2={{Q4}}*{{Q1}}
A1={{Q3}}*{{Q1}}
A2={{Q4}}</t>
  </si>
  <si>
    <t>&lt;p&gt;Fíjate en la proporción entre litros y euros:&lt;/p&gt;&lt;p&gt;{{Q2}} × {{Q1}} = {{T1}} euros&lt;/p&gt;</t>
  </si>
  <si>
    <t>&lt;p&gt;Para completar esta tabla hay que fijarse en la proporción entre litros y euros:&lt;/p&gt;&lt;p&gt;{{Q2}} × {{Q1}} = {{T1}} euros&lt;/p&gt;&lt;p&gt;{{Q3}} × {{Q1}} = {{A1}} euros&lt;/p&gt;&lt;p&gt;{{Q4}} × {{Q1}} = {{T2}} euros&lt;/p&gt;</t>
  </si>
  <si>
    <t>{
    "id": "M6-NyO-66a-E-3-EN",
    "stimulus": "&lt;p&gt;A gas station has discounted ${{T1}} from the price of {{Q2}} l of gasoline. Fill in the blanks in the following table.&lt;/p&gt;",
    "template": "&lt;table style=\"width: 100%;\"&gt;&lt;tbody&gt;&lt;tr&gt;&lt;td style=\"width: 50%; background-color: #72D2CD;\"&gt;&lt;span style=\"color: rgb(255, 255, 255);\"&gt;Liters&lt;/span&gt;&lt;/td&gt;&lt;td style=\"width: 50%; background-color: #72D2CD;\"&gt;&lt;span style=\"color: rgb(255, 255, 255);\"&gt;Dollars off&lt;/span&gt;&lt;/td&gt;&lt;/tr&gt;&lt;tr&gt;&lt;td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"&lt;p&gt;Pay attention to the ratio between liters and dollars:&lt;/p&gt;&lt;p style=\"text-align:center;\"&gt;{{T1}} : {{Q2}} = ${{Q1}} per liter&lt;/p&gt;",
    "feedback": "&lt;p&gt;To fill in the table, pay attention to the ratio between liters and dollars:&lt;/p&gt;&lt;p style=\"text-align:center;\"&gt;{{Q2}} × {{Q1}} = ${{T1}}&lt;/p&gt;&lt;p style=\"text-align:center;\"&gt;{{Q3}} × {{Q1}} = ${{A1}}&lt;/p&gt;&lt;p style=\"text-align:center;\"&gt;{{Q4}} × {{Q1}} = ${{T2}}&lt;/p&gt;",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t>
  </si>
  <si>
    <t>M6-NyO-67a</t>
  </si>
  <si>
    <t>Utiliza el concepto de proporción para calcular cambios de unidades</t>
  </si>
  <si>
    <t>&lt;p&gt;Arrastra el factor de conversión correcto.&lt;/p&gt;</t>
  </si>
  <si>
    <t>&lt;p style=\"text-align: center\"&gt;{{Q1}} libras × {{response}} = ... kg&lt;/p&gt;</t>
  </si>
  <si>
    <t>T1 = Lemonlib.round({{Q1}}/2.2,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</si>
  <si>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&lt;p&gt;Fíjate en las unidades del factor de conversión.&lt;/p&gt;</t>
  </si>
  <si>
    <t>&lt;p&gt;Para escribir los factores de conversón,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t>
  </si>
  <si>
    <t>{
    "id": "M6-NyO-67a-I-1-EN",
    "stimulus": "&lt;p&gt;Drag the correct conversion factor.&lt;/p&gt;",
    "template": "&lt;p style=\"text-align: center\"&gt;{{Q1}} pounds × {{response}} = ... kg&lt;/p&gt;",
    "hint": "&lt;p&gt;Pay attention to the units of the conversion factor.&lt;/p&gt;",
    "feedback": "&lt;p&gt;To type the conversion factors, you need to look at the units:&lt;/p&gt;&lt;p style=\"text-align: center\"&gt;&lt;span class=\"fr-math-v2 fr-draggable\" contenteditable=\"false\" data-original-math=\"\\({{Q1}}\\ \\cancel{\\text{pounds}}\\)\" draggable=\"true\"&gt;\\({{Q1}}\\ \\cancel{\\text{pounds}}\\)&lt;/span&gt; × &lt;span class=\"fr-math-v2 fr-draggable\" contenteditable=\"false\" data-original-math=\"\\(\\frac{1\\ \\text{kg}}{2.2\\ \\cancel{\\text{pounds}}}\\)\" draggable=\"true\"&gt;\\(\\frac{1\\ \\text{kg}}{2.2\\ \\cancel{\\text{pounds}}}\\)&lt;/span&gt;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\\text{pounds}}\\)\" draggable=\"true\"&gt;\\(\\frac{1\\ \\text{kg}}{2.2\\ \\text{pounds}}\\)&lt;/span&gt;",
                "function": ""
            },
            {
                "name": "A2",
                "label": "&lt;span class=\"fr-math-v2 fr-draggable\" contenteditable=\"false\" data-original-math=\"\\(\\frac{2.2\\ \\text{pounds}}{1\\ \\text{kg}}\\)\" draggable=\"true\"&gt;\\(\\frac{2.2\\ \\text{pounds}}{1\\ \\text{kg}}\\)&lt;/span&gt;",
                "function": "",
                "incorrect": "true"
            }
        ],
        "uniques": true
    },
    "algorithm": {
        "name": "calculateOperation",
        "template": "Cloze with drag &amp; drop"
    }
}</t>
  </si>
  <si>
    <t>&lt;p style=\"text-align: center\"&gt;{{Q1}} kg × {{response}} = ... libras&lt;/p&gt;</t>
  </si>
  <si>
    <t>T1 = Lemonlib.round({{Q1}}/0.45,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</si>
  <si>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&lt;p&gt;Para escribir los factores de conversón,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t>
  </si>
  <si>
    <t>{
    "id": "M6-NyO-67a-I-2-EN",
    "stimulus": "&lt;p&gt;Drag the correct conversion factor.&lt;/p&gt;",
    "template": "&lt;p style=\"text-align: center\"&gt;{{Q1}} kg × {{response}} = ... pounds&lt;/p&gt;",
    "hint": "&lt;p&gt;Pay attention to the units of the conversion factor.&lt;/p&gt;",
    "feedback": "&lt;p&gt;To type the conversion factors, you must pay attention to the units:&lt;/p&gt;&lt;p style=\"text-align: center\"&gt;&lt;span class=\"fr-math-v2 fr-draggable\" contenteditable=\"false\" data-original-math=\"\\({{Q1}}\\ \\cancel{\\text{kg}}\\)\" draggable=\"true\"&gt;\\({{Q1}}\\ \\cancel{\\text{kg}}\\)&lt;/span&gt; × &lt;span class=\"fr-math-v2 fr-draggable\" contenteditable=\"false\" data-original-math=\"\\(\\frac{2.2\\ \\text{pounds}}{1\\ \\cancel{\\text{kg}}}\\)\" draggable=\"true\"&gt;\\(\\frac{2.2\\ \\text{pounds}}{1\\ \\cancel{\\text{kg}}}\\)&lt;/span&gt; = {{Q1}} × 2.2 pounds = {{T1}} pounds&lt;/p&gt;",
    "seed": {
        "parameters": [
            {
                "name": "Q1",
                "label": null,
                "min": 2,
                "max": 9,
                "step": 1
            }
        ],
        "calculated": [
            {
                "name": "T1",
                "label": "{{function}}",
                "function": "Lemonlib.round({{Q1}}/0.45, 1)",
                "temp": "true"
            },
            {
                "name": "A1",
                "label": "&lt;span class=\"fr-math-v2 fr-draggable\" contenteditable=\"false\" data-original-math=\"\\(\\frac{1\\ \\text{kg}}{2.2\\ \\text{pounds}}\\)\" draggable=\"true\"&gt;\\(\\frac{1\\ \\text{kg}}{2.2\\ \\text{pounds}}\\)&lt;/span&gt;",
                "function": "",
                "incorrect": "true"
            },
            {
                "name": "A2",
                "label": "&lt;span class=\"fr-math-v2 fr-draggable\" contenteditable=\"false\" data-original-math=\"\\(\\frac{2.2\\ \\text{pounds}}{1\\ \\text{kg}}\\)\" draggable=\"true\"&gt;\\(\\frac{2.2\\ \\text{pounds}}{1\\ \\text{kg}}\\)&lt;/span&gt;",
                "function": ""
            }
        ],
        "uniques": true
    },
    "algorithm": {
        "name": "calculateOperation",
        "template": "Cloze with drag &amp; drop"
    }
}</t>
  </si>
  <si>
    <t>&lt;p style=\"text-align: center\"&gt;{{Q1}} yardas × {{response}} = ... pies&lt;/p&gt;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</si>
  <si>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</si>
  <si>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t>
  </si>
  <si>
    <t>{
    "id": "M6-NyO-67a-I-3-EN",
    "stimulus": "&lt;p&gt;Drag the correct conversion factor.&lt;/p&gt;",
    "template": "&lt;p style=\"text-align: center\"&gt;{{Q1}} yards × {{response}} = ... feet&lt;/p&gt;",
    "hint": "&lt;p&gt;Pay attention to the units in the conversion factor.&lt;/p&gt;",
    "feedback": "&lt;p&gt;To type the conversion factors, one must look at the units:&lt;/p&gt;&lt;p style=\"text-align: center\"&gt;&lt;span class=\"fr-math-v2 fr-draggable\" contenteditable=\"false\" data-original-math=\"\\({{Q1}}\\ \\cancel{\\text{yards}}\\)\" draggable=\"true\"&gt;\\({{Q1}}\\ \\cancel{\\text{yards}}\\)&lt;/span&gt; × &lt;span class=\"fr-math-v2 fr-draggable\" contenteditable=\"false\" data-original-math=\"\\(\\frac{3\\ \\text{feet}}{1\\ \\cancel{\\text{yard}}}\\)\" draggable=\"true\"&gt;\\(\\frac{3\\ \\text{feet}}{1\\ \\cancel{\\text{yard}}}\\)&lt;/span&gt; = {{Q1}} × 3 feet = {{T1}} feet&lt;/p&gt;",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
            {
                "name": "A2",
                "label": "&lt;span class=\"fr-math-v2 fr-draggable\" contenteditable=\"false\" data-original-math=\"\\(\\frac{1\\ \\text{yard}}{3\\ \\text{feet}}\\)\" draggable=\"true\"&gt;\\(\\frac{1\\ \\text{yard}}{3\\ \\text{feet}}\\)&lt;/span&gt;",
                "function": "",
                "incorrect": "true"
            }
        ],
        "uniques": true
    },
    "algorithm": {
        "name": "calculateOperation",
        "template": "Cloze with drag &amp; drop"
    }
}</t>
  </si>
  <si>
    <t>&lt;p style=\"text-align: center\"&gt;{{Q1}} pies × {{response}} = ... yardas&lt;/p&gt;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</si>
  <si>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</si>
  <si>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t>
  </si>
  <si>
    <t>{
    "id": "M6-NyO-67a-I-4-EN",
    "stimulus": "&lt;p&gt;Drag the correct conversion factor.&lt;/p&gt;",
    "template": "&lt;p style=\"text-align: center\"&gt;{{Q1}} feet × {{response}} = ... yards&lt;/p&gt;",
    "hint": "&lt;p&gt;Pay attention to the units of the conversion factor.&lt;/p&gt;",
    "feedback": "&lt;p&gt;To type the conversion factors, you need to pay attention to the units:&lt;/p&gt;&lt;p style=\"text-align: center\"&gt;&lt;span class=\"fr-math-v2 fr-draggable\" contenteditable=\"false\" data-original-math=\"\\({{Q1}}\\ \\cancel{\\text{feet}}\\)\" draggable=\"true\"&gt;\\({{Q1}}\\ \\cancel{\\text{feet}}\\)&lt;/span&gt; × &lt;span class=\"fr-math-v2 fr-draggable\" contenteditable=\"false\" data-original-math=\"\\(\\frac{1\\ \\text{yard}}{3\\ \\cancel{\\text{feet}}}\\)\" draggable=\"true\"&gt;\\(\\frac{1\\ \\text{yard}}{3\\ \\cancel{\\text{feet}}}\\)&lt;/span&gt; = &lt;span class=\"fr-math-v2 fr-draggable\" contenteditable=\"false\" data-original-math=\"\\(\\frac{{{Q1}}\\ \\text{yards}}{3}\\)\" draggable=\"true\"&gt;\\(\\frac{{{Q1}}\\ \\text{yards}}{3}\\)&lt;/span&gt; = {{T1}} yards&lt;/p&gt;",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"incorrect": "true"
            },
            {
                "name": "A2",
                "label": "&lt;span class=\"fr-math-v2 fr-draggable\" contenteditable=\"false\" data-original-math=\"\\(\\frac{1\\ \\text{yard}}{3\\ \\text{feet}}\\)\" draggable=\"true\"&gt;\\(\\frac{1\\ \\text{yard}}{3\\ \\text{feet}}\\)&lt;/span&gt;",
                "function": ""
            }
        ],
        "uniques": true
    },
    "algorithm": {
        "name": "calculateOperation",
        "template": "Cloze with drag &amp; drop"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</si>
  <si>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</si>
  <si>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galones × ... = {{response}} pintas&lt;/p&gt;</t>
  </si>
  <si>
    <t>Q1 = min = 2; max = 20; step = 1</t>
  </si>
  <si>
    <t>A1 = {{Q1}}*8</t>
  </si>
  <si>
    <t>&lt;p&gt;Para escribir los factores de conversón,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t>
  </si>
  <si>
    <t>{
    "id": "M6-NyO-67a-E-1-EN",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gallons × ... = {{response}} pints&lt;/p&gt;",
    "hint": "&lt;p&gt;Pay attention to the units of the conversion factor.&lt;/p&gt;",
    "feedback": "&lt;p&gt;To type the conversion factors, you have to pay attention to the units:&lt;/p&gt;&lt;p style=\"text-align: center\"&gt;&lt;span class=\"fr-math-v2 fr-draggable\" contenteditable=\"false\" data-original-math=\"\\({{Q1}}\\ \\cancel{\\text{gallons}}\\)\" draggable=\"true\"&gt;\\({{Q1}}\\ \\cancel{\\text{gallons}}\\)&lt;/span&gt; × &lt;span class=\"fr-math-v2 fr-draggable\" contenteditable=\"false\" data-original-math=\"\\(\\frac{8\\ \\text{pints}}{1\\ \\cancel{\\text{gallon}}}\\)\" draggable=\"true\"&gt;\\(\\frac{8\\ \\text{pints}}{1\\ \\cancel{\\text{gallon}}}\\)&lt;/span&gt; = {{Q1}} × 8 pints = {{A1}} pints&lt;/p&gt;",
    "seed": {
        "parameters": [
            {
                "name": "Q1",
                "label": null,
                "min": 2,
                "max": 20,
                "step": 1
            }
        ],
        "calculated": [
            {
                "name": "A1",
                "label": "{{function}}",
                "function": "{{Q1}}*8"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</si>
  <si>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</si>
  <si>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pintas × ... = {{response}} galones&lt;/p&gt;</t>
  </si>
  <si>
    <t>A1 = Lemonlib.round({{Q1}}/8, 2)</t>
  </si>
  <si>
    <t>&lt;p&gt;Para escribir los factores de conversón,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t>
  </si>
  <si>
    <t>{
    "id": "M6-NyO-67a-E-2-EN",
    "stimulus": "&lt;p&gt;Choose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pints × ... = {{response}} gallons&lt;/p&gt;",
    "hint": "&lt;p&gt;Pay attention to the units of the conversion factor.&lt;/p&gt;",
    "feedback": "&lt;p&gt;To type the conversion factors, pay attention to the units:&lt;/p&gt;&lt;p style=\"text-align: center\"&gt;&lt;span class=\"fr-math-v2 fr-draggable\" contenteditable=\"false\" data-original-math=\"\\({{Q1}}\\ \\cancel{\\text{pints}}\\)\" draggable=\"true\"&gt;\\({{Q1}}\\ \\cancel{\\text{pints}}\\)&lt;/span&gt; × &lt;span class=\"fr-math-v2 fr-draggable\" contenteditable=\"false\" data-original-math=\"\\(\\frac{1\\ \\text{gallon}}{8\\ \\cancel{\\text{pints}}}\\)\" draggable=\"true\"&gt;\\(\\frac{1\\ \\text{gallon}}{8\\ \\cancel{\\text{pints}}}\\)&lt;/span&gt; = &lt;span class=\"fr-math-v2 fr-draggable\" contenteditable=\"false\" data-original-math=\"\\(\\frac{{{Q1}}\\ \\text{gallon}}{8\\ \\text{pints}}\\)\" draggable=\"true\"&gt;\\(\\frac{{{Q1}}\\ \\text{gallon}}{8\\ \\text{pints}}\\)&lt;/span&gt; = {{A1}} pints&lt;/p&gt;",
    "seed": {
        "parameters": [
            {
                "name": "Q1",
                "label": null,
                "min": 2,
                "max": 20,
                "step": 1
            }
        ],
        "calculated": [
            {
                "name": "A1",
                "label": "{{function}}",
                "function": "Lemonlib.round({{Q1}}/8, 2)"
            }
        ],
        "uniques": true
    },
    "algorithm": {
        "name": "calculateOperation",
        "params": {
            "method": "equivLiteral",
            "keyboard": "NUMERICAL"
        }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</si>
  <si>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</si>
  <si>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pulgadas × ... = {{response}} cm&lt;/p&gt;</t>
  </si>
  <si>
    <t>A1 = {{Q1}}*2.54</t>
  </si>
  <si>
    <t>&lt;p&gt;Para escribir los factores de conversón,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t>
  </si>
  <si>
    <t>{
    "id": "M6-NyO-67a-E-3-EN",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inches × ... = {{response}} cm&lt;/p&gt;",
    "hint": "&lt;p&gt;Pay attention to the units in the conversion factor.&lt;/p&gt;",
    "feedback": "&lt;p&gt;To type the conversion factors, you need to pay attention to the units:&lt;/p&gt;&lt;p style=\"text-align: center\"&gt;&lt;span class=\"fr-math-v2 fr-draggable\" contenteditable=\"false\" data-original-math=\"\\({{Q1}}\\ \\cancel{\\text{inches}}\\)\" draggable=\"true\"&gt;\\({{Q1}}\\ \\cancel{\\text{inches}}\\)&lt;/span&gt; × &lt;span class=\"fr-math-v2 fr-draggable\" contenteditable=\"false\" data-original-math=\"\\(\\frac{2.54\\ \\text{cm}}{1\\ \\cancel{\\text{inch}}}\\)\" draggable=\"true\"&gt;\\(\\frac{2.54\\ \\text{cm}}{1\\ \\cancel{\\text{inch}}}\\)&lt;/span&gt; = {{Q1}} × 2.54 cm = {{A1}} cm&lt;/p&gt;",
    "seed": {
        "parameters": [
            {
                "name": "Q1",
                "label": null,
                "min": 2,
                "max": 20,
                "step": 1
            }
        ],
        "calculated": [
            {
                "name": "A1",
                "label": "{{function}}",
                "function": "{{Q1}}*2.54"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</si>
  <si>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</si>
  <si>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cm × ... = {{response}} pulgadas&lt;/p&gt;</t>
  </si>
  <si>
    <t>A1 = Lemonlib.round({{Q1}}/2.54, 2)</t>
  </si>
  <si>
    <t>&lt;p&gt;Para escribir los factores de conversón,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t>
  </si>
  <si>
    <t>{
    "id": "M6-NyO-67a-E-4-EN",
    "stimulus": "&lt;p&gt;Select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cm × ... = {{response}} inches&lt;/p&gt;",
    "hint": "&lt;p&gt;Pay attention to the units of the conversion factor.&lt;/p&gt;",
    "feedback": "&lt;p&gt;To type the conversion factors, you need to pay attention to the units:&lt;/p&gt;&lt;p style=\"text-align: center\"&gt;&lt;span class=\"fr-math-v2 fr-draggable\" contenteditable=\"false\" data-original-math=\"\\({{Q1}}\\ \\cancel{\\text{cm}}\\)\" draggable=\"true\"&gt;\\({{Q1}}\\ \\cancel{\\text{cm}}\\)&lt;/span&gt; × &lt;span class=\"fr-math-v2 fr-draggable\" contenteditable=\"false\" data-original-math=\"\\(\\frac{1\\ \\text{inch}}{2.54\\ \\cancel{\\text{cm}}}\\)\" draggable=\"true\"&gt;\\(\\frac{1\\ \\text{inch}}{2.54\\ \\cancel{\\text{cm}}}\\)&lt;/span&gt; = &lt;span class=\"fr-math-v2 fr-draggable\" contenteditable=\"false\" data-original-math=\"\\(\\frac{{{Q1}}\\ \\text{inches}}{2.54\\ \\text{cm}}\\)\" draggable=\"true\"&gt;\\(\\frac{{{Q1}}\\ \\text{inches}}{2.54\\ \\text{cm}}\\)&lt;/span&gt; = {{A1}} cm&lt;/p&gt;",
    "seed": {
        "parameters": [
            {
                "name": "Q1",
                "label": null,
                "min": 2,
                "max": 20,
                "step": 1
            }
        ],
        "calculated": [
            {
                "name": "A1",
                "label": "{{function}}",
                "function": "Lemonlib.round({{Q1}}/2.54, 2)"
            }
        ],
        "uniques": true
    },
    "algorithm": {
        "name": "calculateOperation",
        "params": {
            "method": "equivLiteral",
            "keyboard": "NUMERICAL"
        }
    }
}</t>
  </si>
  <si>
    <t>M6-NyO-49a</t>
  </si>
  <si>
    <t>Reconoce un número positivo o negativo</t>
  </si>
  <si>
    <t>&lt;p&gt;Completa la oración.&lt;/p&gt;</t>
  </si>
  <si>
    <t>&lt;p&gt;+{{Q1}} es un número {{group1}}.&lt;/p&gt;</t>
  </si>
  <si>
    <t xml:space="preserve">Une cada situación con el número positivo o negativo que corresponda.
La temperatura de hoy marca {{Q1}} grados bajo cero. - {{A1}}
Lucas ha gastado {{Q2}} € de sus ahorros. - {{A2}}
La empresa ha registrado una ganancia semanal de {{Q3}} €. - {{A3}}
El coche ha quedado en el {{Q4}} subsuelo. - {{A4}}
El ascensor se ubica en el piso {{Q5}}. - {{A5}}
Carolina ha recibido una donación de {{Q6}} €. - {{A6}}
Lautaro tiene {{Q7}} € en su cuenta bancaria. - {{A7}}
La temperatura máxima, en un día de verano, alcanzó los {{Q8}} grados. - {{A8}}
</t>
  </si>
  <si>
    <t>Q1= Min = 1; Max = 12; Step = 1</t>
  </si>
  <si>
    <t>A1= positivo#*
A2= negativo#</t>
  </si>
  <si>
    <t>$$IMG=M6-NyO-49a-1</t>
  </si>
  <si>
    <t>&lt;p&gt;Un número positivo lleva delante el signo +, mientras que un número negativo, el signo −.&lt;/p&gt;
$$IMG=M6-NyO-49a-1</t>
  </si>
  <si>
    <t>{
    "id": "M6-NyO-49a-I-1-EN",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
            {
                "name": "A2",
                "label": "negative",
                "group": 1,
                "incorrect": true
            }
        ],
        "uniques": true
    },
    "algorithm": {
        "name": "groupResponses",
        "template": "Cloze with drop down"
    }
}</t>
  </si>
  <si>
    <t>&lt;p&gt;−{{Q1}} es un número {{group1}}.&lt;/p&gt;</t>
  </si>
  <si>
    <t>A1= positivo#
A2= negativo#*</t>
  </si>
  <si>
    <t>{
    "id": "M6-NyO-49a-I-2-EN",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"incorrect": true
            },
            {
                "name": "A2",
                "label": "negative",
                "group": 1
            }
        ],
        "uniques": true
    },
    "algorithm": {
        "name": "groupResponses",
        "template": "Cloze with drop down"
    }
}</t>
  </si>
  <si>
    <t>&lt;p&gt;Selecciona los números positivos.&lt;/p&gt;</t>
  </si>
  <si>
    <t xml:space="preserve">Representa cada situación con un número positivo o negativo.
La temperatura mínima fue de {{Q1}} grados bajo cero. - {{A1}}
El suceso ocurrió en el año {{Q2}} antes de Cristo. - {{A2}}
El ascensor se encuentra en el piso {{Q3}}. - {{A3}}
El patio de comida del shopping esta en el piso {{Q4}}. - {{A4}}
La tarjeta de crédito marca un saldo deudor de {{Q5}} €. - {{A5}}
</t>
  </si>
  <si>
    <t>Q1-Q3= Min = 1; Max = 12; Step = 1</t>
  </si>
  <si>
    <t>A1= +{{Q1}}#*
A2= +{{Q2}}#*
A3= −{{Q3}}#</t>
  </si>
  <si>
    <t>&lt;p&gt;Un número positivo lleva delante el signo +.&lt;/p&gt;
$$IMG=M6-NyO-49a-1</t>
  </si>
  <si>
    <t>{
    "id": "M6-NyO-49a-E-1-EN",
    "stimulus": "&lt;p&gt;Select the positive numbers.&lt;/p&gt;",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</si>
  <si>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&lt;p&gt;Selecciona los números negativos.&lt;/p&gt;</t>
  </si>
  <si>
    <t>A1= −{{Q1}}#*
A2= −{{Q2}}#*
A3= +{{Q3}}#</t>
  </si>
  <si>
    <t>&lt;p&gt;Un número negativo lleva delante el signo −.&lt;/p&gt;
$$IMG=M6-NyO-49a-1</t>
  </si>
  <si>
    <t>{
    "id": "M6-NyO-49a-E-2-EN",
    "stimulus": "&lt;p&gt;Select the negative numbers.&lt;/p&gt;",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</si>
  <si>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M6-NyO-49b</t>
  </si>
  <si>
    <t>Utiliza los números positivos y negativos en contextos reales</t>
  </si>
  <si>
    <t>&lt;p&gt;Elige el número entero que mejor representa esta situación.&lt;/p&gt;</t>
  </si>
  <si>
    <t>&lt;p&gt;La temperatura de un lagarto es de {{group1}}°C.&lt;/p&gt;</t>
  </si>
  <si>
    <t>¿En qué situaciones de las siguientes puedes encontrarte con números negativos?
La temperatura de neveras y congeladores.*
Las veces que has visto una película.
La lista de canciones de un disco.</t>
  </si>
  <si>
    <t>Q1-Q2= Min= 18; Max = 43; Step = 1
Q3= Min= 1; Max = 9; Step = 1</t>
  </si>
  <si>
    <t>group1=
A1=+{{Q1}}#*
A2=−{{Q2}}#
A2=−{{Q3}}#</t>
  </si>
  <si>
    <t>{
    "id": "M6-NyO-49b-I-1-EN",
    "stimulus": "&lt;p&gt;Choose the integer that best represents this situation.&lt;/p&gt;",
    "template": "&lt;p&gt;The temperature of a lizard is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64,
                "max": 109,
                "step": 1
            },
            {
                "name": "Q2",
                "label": null,
                "min": 64,
                "max": 109,
                "step": 1
            },
            {
                "name": "Q3",
                "label": null,
                "min": 34,
                "max": 50,
                "step": 1
            }
        ],
        "calculated": [
            {
                "name": "A1",
                "label": "+{{Q1}}",
                "function": "",
                "group": 1
            },
            {
                "name": "A2",
                "label": "-{{Q2}}",
                "function": "",
                "group": 1,
                "incorrect": true
            },
            {
                "name": "A3",
                "label": "-{{Q3}}",
                "function": "",
                "group": 1,
                "incorrect": true
            }
        ],
        "uniques": true
    },
    "algorithm": {
        "name": "groupResponses",
        "template": "Cloze with drop down"
    }
}</t>
  </si>
  <si>
    <t>&lt;p&gt;Diego ha recibido {{group1}} € de paga.&lt;/p&gt;</t>
  </si>
  <si>
    <t>Q1-Q3= Min= 5; Max =20; Step = 1</t>
  </si>
  <si>
    <t>{
    "id": "M6-NyO-49b-I-2-EN",
    "stimulus": "&lt;p&gt;Choose the integer that best represents this situation.&lt;/p&gt;",
    "template": "&lt;p&gt;Diego has received ${{response}} as allowance.&lt;/p&gt;",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5,
                "max": 20,
                "step": 1
            },
            {
                "name": "Q2",
                "label": null,
                "min": 5,
                "max": 20,
                "step": 1
            },
            {
                "name": "Q3",
                "label": null,
                "min": 5,
                "max": 20,
                "step": 1
            }
        ],
        "calculated": [
            {
                "name": "A1",
                "label": "+{{Q1}}",
                "function": "",
                "group": 1
            },
            {
                "name": "A2",
                "label": "-{{Q2}}",
                "function": "",
                "group": 1,
                "incorrect": true
            },
            {
                "name": "A3",
                "label": "-{{Q3}}",
                "function": "",
                "group": 1,
                "incorrect": true
            }
        ],
        "uniques": true
    },
    "algorithm": {
        "name": "groupResponses",
        "template": "Cloze with drop down"
    }
}</t>
  </si>
  <si>
    <t>&lt;p&gt;Un congelador marca {{group1}}°C.&lt;/p&gt;</t>
  </si>
  <si>
    <t>Q1= Min= 16; Max = 24; Step = 1
Q2= Min= 1; Max = 9; Step = 1
Q3= Min= 10; Max = 18; Step = 1</t>
  </si>
  <si>
    <t>group1=
A1=−{{Q1}}#*
A2=+{{Q2}}#
A2=+{{Q3}}#</t>
  </si>
  <si>
    <t>{
    "id": "M6-NyO-49b-I-3-EN",
    "stimulus": "&lt;p&gt;Choose the integer that best represents this situation.&lt;/p&gt;",
    "template": "&lt;p&gt;A freezer marks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11,
                "step": 1
            },
            {
                "name": "Q2",
                "label": null,
                "min": 1,
                "max": 11,
                "step": 1
            },
            {
                "name": "Q3",
                "label": null,
                "min": 1,
                "max": 11,
                "step": 1
            }
        ],
        "uniques": true,
        "calculated": [
            {
                "name": "A1",
                "label": "-{{Q1}}",
                "function": "",
                "group": 1
            },
            {
                "name": "A2",
                "label": "+{{Q2}}",
                "function": "",
                "group": 1,
                "incorrect": true
            },
            {
                "name": "A3",
                "label": "+{{Q3}}",
                "function": "",
                "group": 1,
                "incorrect": true
            }
        ]
    },
    "algorithm": {
        "name": "groupResponses",
        "template": "Cloze with drop down"
    }
}</t>
  </si>
  <si>
    <t>&lt;p&gt;Un submarino navega a una profundidad de {{group1}} m.&lt;/p&gt;</t>
  </si>
  <si>
    <t>Q1-Q3= Min= 2; Max =8; Step = 1</t>
  </si>
  <si>
    <t>group1=
A1=−{{Q1}}*
A2=+{{Q2}}
A2=+{{Q3}}</t>
  </si>
  <si>
    <t>&lt;p&gt;Un número positivo lleva delante el signo +, mientras que un número negativo, el signo −.&lt;/p&gt;
$$IMG=M6-NyO-49a-1</t>
  </si>
  <si>
    <t>{
    "id": "M6-NyO-49b-I-4-EN",
    "stimulus": "&lt;p&gt;Choose the integer that best represents this situation.&lt;/p&gt;",
    "template": "&lt;p&gt;A submarine navigates at a depth of {{response}} m.&lt;/p&gt;",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2,
                "max": 8,
                "step": 1
            },
            {
                "name": "Q2",
                "label": null,
                "min": 2,
                "max": 8,
                "step": 1
            },
            {
                "name": "Q3",
                "label": null,
                "min": 2,
                "max": 8,
                "step": 1
            }
        ],
        "calculated": [
            {
                "name": "A1",
                "label": "-{{Q1}}",
                "function": "",
                "group": 1
            },
            {
                "name": "A2",
                "label": "+{{Q2}}",
                "function": "",
                "group": 1,
                "incorrect": true
            },
            {
                "name": "A3",
                "label": "+{{Q3}}",
                "function": "",
                "group": 1,
                "incorrect": true
            }
        ],
        "uniques": true
    },
    "algorithm": {
        "name": "groupResponses",
        "template": "Cloze with drop down"
    }
}</t>
  </si>
  <si>
    <t>&lt;p&gt;¿Este número es positivo o negativo? Escríbelo.&lt;/p&gt;</t>
  </si>
  <si>
    <t>&lt;p&gt;En la Antártida puede haber temperaturas de {{Q1}} grados bajo cero: {{A1}}.&lt;/p&gt;</t>
  </si>
  <si>
    <t>Escribe el número entero de cada  una de las siguientes situaciones.
En la Antártida puede haber temperaturas de cincuenta grados bajo cero: [−50].
Un vídeo dura dos minutos: [2].
Mi padre cumple treinta y tres años: [33].
El aparcamiento está en el sótano cinco: [−5].</t>
  </si>
  <si>
    <t>Q1= Min= 50; Max = 70; Step = 1</t>
  </si>
  <si>
    <t>A1=−{{Q1}}</t>
  </si>
  <si>
    <t>&lt;p&gt;Un número negativo lleva delante el signo −.&lt;/p&gt;
IMAGEN M6-NyO-49a-1</t>
  </si>
  <si>
    <t>{
    "id": "M6-NyO-49b-E-1-EN",
    "stimulus": "&lt;p&gt;Is this a positive number or a negative one? Type it.&lt;/p&gt;",
    "template": "&lt;p&gt;In Antarctica, there can be temperatures of {{Q1}} ºF below zero: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58,
                "max": 94,
                "step": 1
            }
        ],
        "calculated": [
            {
                "name": "A1",
                "label": "-{{function}}",
                "function": "-{{Q1}}"
            }
        ],
        "uniques": true
    },
    "algorithm": {
        "name": "calculateOperation",
        "params": {
            "method": "equivSymbolic",
            "keyboard": "INTERMEDIATE"
        }
    }
}</t>
  </si>
  <si>
    <t>&lt;p&gt;La hermana mayor de Vera le saca {{Q1}} años: {{A1}}.&lt;/p&gt;</t>
  </si>
  <si>
    <t>Q1= Min= 2; Max = 10; Step = 1</t>
  </si>
  <si>
    <t>A1=+{{Q1}}</t>
  </si>
  <si>
    <t>&lt;p&gt;Un número positivo lleva delante el signo +.&lt;/p&gt;
IMAGEN M6-NyO-49a-1</t>
  </si>
  <si>
    <t>{
    "id": "M6-NyO-49b-E-2-EN",
    "stimulus": "&lt;p&gt;Is this a positive number or a negative one? Type it.&lt;/p&gt;",
    "template": "&lt;p&gt;Veronica's sister is {{Q1}} years older than her: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2,
                "max": 10,
                "step": 1
            }
        ],
        "calculated": [
            {
                "name": "A1",
                "label": "",
                "function": "'+'+{{Q1}}"
            }
        ],
        "uniques": true
    },
    "algorithm": {
        "name": "calculateOperation",
        "params": {
            "method": "equivSymbolic",
            "keyboard": "INTERMEDIATE"
        }
    }
}</t>
  </si>
  <si>
    <t>&lt;p&gt;Mónica trabaja en la planta {{Q1}}: {{A1}}.&lt;/p&gt;</t>
  </si>
  <si>
    <t>Q1= Min= 1; Max = 10; Step = 1</t>
  </si>
  <si>
    <t>{
    "id": "M6-NyO-49b-E-3-EN",
    "stimulus": "&lt;p&gt;Is this a positive number or a negative one? Type it.&lt;/p&gt;",
    "template": "&lt;p&gt;Melissa works on the floor {{Q1}}: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10,
                "step": 1
            }
        ],
        "calculated": [
            {
                "name": "A1",
                "label": "+{{function}}",
                "function": "'+'+{{Q1}}"
            }
        ],
        "uniques": true
    },
    "algorithm": {
        "name": "calculateOperation",
        "params": {
            "method": "equivSymbolic",
            "keyboard": "INTERMEDIATE"
        }
    }
}</t>
  </si>
  <si>
    <t>&lt;p&gt;Zoe ha dejado el coche en el sótano {{Q1}}: {{A1}}.&lt;/p&gt;</t>
  </si>
  <si>
    <t>Q1= Min= 1; Max = 5; Step = 1</t>
  </si>
  <si>
    <t>{
    "id": "M6-NyO-49b-E-4-EN",
    "stimulus": "&lt;p&gt;Is this a positive number or a negative one? Type it.&lt;/p&gt;",
    "template": "&lt;p&gt;Zoe left the car in the basement {{Q1}}: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5,
                "step": 1
            }
        ],
        "calculated": [
            {
                "name": "A1",
                "label": "-{{function}}",
                "function": "-{{Q1}}"
            }
        ],
        "uniques": true
    },
    "algorithm": {
        "name": "calculateOperation",
        "params": {
            "method": "equivSymbolic",
            "keyboard": "INTERMEDIATE"
        }
    }
}</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</si>
  <si>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</si>
  <si>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</si>
  <si>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</si>
  <si>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</si>
  <si>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
    "id": "M6-NyO-50a-I-1-EN",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-15,
            "divisions": 31,
            "distance": 1,
            "numbers": 3,
            "frequency": 5
        }
    }
}</t>
  </si>
  <si>
    <t>Sitúa estos números enteros en la recta numérica.
"min": -14, "divisions": 31, "distance": 1, "numbers": 3, "frequency": 5</t>
  </si>
  <si>
    <t>{"id":"M6-NyO-50a-I-2-EN","stimulus":"&lt;p&gt;Place these integers on the number line.&lt;/p&gt;","feedback":"&lt;p&gt;Negative numbers are located to the left of 0.&lt;/p&gt;&lt;p&gt;Positive numbers are located to the right of 0.&lt;/p&gt;","hint":"&lt;p&gt;Negative numbers are located to the left of 0.&lt;/p&gt;&lt;p&gt;Positive numbers are located to the right of 0.&lt;/p&gt;","algorithm":{"name":"numberline","params":{"min":-14,"divisions":31,"distance":1,"numbers":3,"frequency":5}}}</t>
  </si>
  <si>
    <t>Sitúa estos números enteros en la recta numérica.
"min": -13, "divisions": 31, "distance": 1, "numbers": 3, "frequency": 5</t>
  </si>
  <si>
    <t>{
    "id": "M6-NyO-50a-I-3-EN",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-13,
            "divisions": 31,
            "distance": 1,
            "numbers": 3,
            "frequency": 5
        }
    }
}</t>
  </si>
  <si>
    <t>Sitúa estos números enteros en la recta numérica.
"min": -12, "divisions": 31, "distance": 1, "numbers": 3, "frequency": 5</t>
  </si>
  <si>
    <t>{
    "id": "M6-NyO-50a-I-4-EN",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-12,
            "divisions": 31,
            "distance": 1,
            "numbers": 3,
            "frequency": 5
        }
    }
}</t>
  </si>
  <si>
    <t>Sitúa estos números enteros en la recta numérica.
"min": -11, "divisions": 31, "distance": 1, "numbers": 3, "frequency": 5</t>
  </si>
  <si>
    <t>{
    "id": "M6-NyO-50a-I-5-EN",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-11,
            "divisions": 31,
            "distance": 1,
            "numbers": 3,
            "frequency": 5
        }
    }
}</t>
  </si>
  <si>
    <t>M6-NyO-51a</t>
  </si>
  <si>
    <t>Compara números enteros</t>
  </si>
  <si>
    <t>&lt;p&gt;Ordena estos números enteros de menor a mayor.&lt;/p&gt;</t>
  </si>
  <si>
    <t>Ordena los siguientes números enteros de menor a mayor.
+5, -2, +1, -5</t>
  </si>
  <si>
    <t>Q1-Q3= Min= -8; Max= 8; Step=1</t>
  </si>
  <si>
    <t>A1={{function}}#{{Q1}}
A2={{function}}#{{Q2}}
A3={{function}}#{{Q3}}</t>
  </si>
  <si>
    <t>&lt;p&gt;Un número entero es &lt;b&gt;menor&lt;/b&gt; que otro si está situado a su izquieda en la recta numérica.&lt;/p&gt;&lt;p&gt;IMAGEN M6-NyO-51a-1&lt;/p&gt;</t>
  </si>
  <si>
    <t>&lt;p&gt;Un número entero es &lt;b&gt;menor&lt;/b&gt; que otro si está situado a su izquieda en la recta numérica. En cambio, es &lt;b&gt;mayor&lt;/b&gt; que otro si está situado a su derecha en la recta numérica.&lt;/p&gt;&lt;p&gt;IMAGEN M6-NyO-51a-1&lt;/p&gt;</t>
  </si>
  <si>
    <t>{
    "id": "M6-NyO-51a-I-1-EN",
    "stimulus": "&lt;p&gt;Put these integers in order from lowest to highest.&lt;/p&gt;",
    "hint": "&lt;p&gt;An integer is &lt;b&gt;lower&lt;/b&gt; than another if it is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"asc"
        }
    }
}</t>
  </si>
  <si>
    <t>&lt;p&gt;Ordena estos números enteros de mayor a menor.&lt;/p&gt;</t>
  </si>
  <si>
    <t>&lt;p&gt;Un número entero es &lt;b&gt;mayor&lt;/b&gt; que otro si está situado a su derecha en la recta numérica.&lt;/p&gt;&lt;p&gt;IMAGEN M6-NyO-51a-1&lt;/p&gt;</t>
  </si>
  <si>
    <t>{
    "id": "M6-NyO-51a-I-2-EN",
    "stimulus": "&lt;p&gt;Put these integers in order from highest to lowest.&lt;/p&gt;",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"desc"
        }
    }
}</t>
  </si>
  <si>
    <t>&lt;p&gt;Arrastra los siguientes números enteros para completar esta desigualdad.&lt;/p&gt;</t>
  </si>
  <si>
    <t>Observa la recta numérica y selecciona de entre las siguientes parejas el número que sea mayor.
[Imagen]
+6 y −6: ...
−7 y +5: ...
−2 y −5: ...</t>
  </si>
  <si>
    <t>A1=mat.min({{Q1}},{{Q2}},{{Q3}})
A2={{Q1}}+{{Q2}}+{{Q3}}-mat.min({{Q1}},{{Q2}},{{Q3}})-mat.max({{Q1}},{{Q2}},{{Q3}})
A3=mat.max({{Q1}},{{Q2}},{{Q3}})</t>
  </si>
  <si>
    <t>{
    "id": "M6-NyO-51a-E-1-EN",
    "stimulus": "&lt;p&gt;Drag the following integers to complete this inequality.&lt;/p&gt;",
    "template": "&lt;div style=\"display:flex; justify-content:center;\"&gt;{{response}}&amp;nbsp;&lt;&amp;nbsp;{{response}}&amp;nbsp;&lt;&amp;nbsp;{{response}}&lt;/div&gt;",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"math.min({{Q1}},{{Q2}},{{Q3}})"
            },
            {
                "name": "A2",
                "label": "{{function}}",
                "function": "{{Q1}}+{{Q2}}+{{Q3}}-math.min({{Q1}},{{Q2}},{{Q3}})-math.max({{Q1}},{{Q2}},{{Q3}})"
            },
            {
                "name": "A3",
                "label": "{{function}}",
                "function": "math.max({{Q1}},{{Q2}},{{Q3}})"
            }
        ],
        "uniques": true
    },
    "algorithm": {
        "name": "calculateOperation",
        "template": "Cloze with drag &amp; drop",
        "params": {
            "keyboard": "INTERMEDIATE"
        }
    }
}</t>
  </si>
  <si>
    <t>{{A1}} &gt; {{A2}} &gt; {{A3}}</t>
  </si>
  <si>
    <t>A1=mat.max({{Q1}},{{Q2}},{{Q3}})
A2={{Q1}}+{{Q2}}+{{Q3}}-mat.min({{Q1}},{{Q2}},{{Q3}})-mat.max({{Q1}},{{Q2}},{{Q3}})
A3=mat.min({{Q1}},{{Q2}},{{Q3}})</t>
  </si>
  <si>
    <t>{
    "id": "M6-NyO-51a-E-2-EN",
    "stimulus": "&lt;p&gt;Drag the following integers to complete this inequality.&lt;/p&gt;",
    "template": "&lt;div style=\"display:flex; justify-content:center;\"&gt;{{response}}&amp;nbsp;&gt;&amp;nbsp;{{response}}&amp;nbsp;&gt;&amp;nbsp;{{response}}&lt;/div&gt;",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"math.max({{Q1}},{{Q2}},{{Q3}})"
            },
            {
                "name": "A2",
                "label": "{{function}}",
                "function": "{{Q1}}+{{Q2}}+{{Q3}}-math.min({{Q1}},{{Q2}},{{Q3}})-math.max({{Q1}},{{Q2}},{{Q3}})"
            },
            {
                "name": "A3",
                "label": "{{function}}",
                "function": "math.min({{Q1}},{{Q2}},{{Q3}})"
            }
        ],
        "uniques": true
    },
    "algorithm": {
        "name": "calculateOperation",
        "template": "Cloze with drag &amp; drop",
        "params": {
            "keyboard": "INTERMEDIATE"
        }
    }
}</t>
  </si>
  <si>
    <t>&lt;p&gt;Sergio ha realizado esta tabla con los beneficios o pérdidas que ha obtenido de su negocio durante el primer semestre del año. Observa la tabla y selecciona el mes con mayores pérdidas.&lt;/p&gt;
$$TBL=7x2
0,0=Mes,#19AE83,#FFFFFF,bold
0,1=Ingresos,#19AE83,#FFFFFF,bold
1,0=Enero
1,1={{Q1}}
2,0=Febrero
2,1={{Q2}}
3,0=Marzo
3,1={{Q3}}
4,0=Abril
4,1={{Q4}}
5,0=Mayo
5,1={{Q5}}
6,0=Junio
6,1={{Q6}}</t>
  </si>
  <si>
    <t>Ekaitz acaba de abrir un negocio y está pasando por varias etapas durante una crisis. Dependiendo del mes, obtiene beneficios o pérdidas. Observa esta tabla que resume los ingresos de Ekaitz y selecciona el mes con mayores pérdidas.</t>
  </si>
  <si>
    <t>Q1= Min = -10; Max = 100; Step = 1
Q2= Min = -100; Max = -20; Step = 1
Q3= Min = -10; Max = 100; Step = 1
Q4= Min = -100; Max = -20; Step = 1
Q5= Min = -10; Max = 100; Step = 1
Q6= Min = -100; Max = -20; Step = 1</t>
  </si>
  <si>
    <t>A1=Enero
A2=Febrero*
A3=Marzo
A4=Abril*
A5=Mayo
A6=Junio*</t>
  </si>
  <si>
    <t>&lt;p&gt;Las pérdidas de dinero se representan con números negativos.&lt;/p&gt;</t>
  </si>
  <si>
    <t>&lt;p&gt;Las pérdidas de dinero se representan con números negativos.&lt;/p&gt;&lt;p&gt;Un número entero es &lt;b&gt;menor&lt;/b&gt; que otro si está situado a su izquieda en la recta numérica.&lt;/p&gt;
$$IMG=M6-NyO-51a-1</t>
  </si>
  <si>
    <t>{
    "id": "M6-NyO-51a-A-1-EN",
    "stimulus": "&lt;p&gt;Sean has made this table with the profits or losses he has had from his business during the first semester of the year. Look at it and select the month with the highest losses from the options.&lt;/p&gt;&lt;table style=\"width: 100%;\"&gt;&lt;tbody&gt;&lt;tr&gt;&lt;td style=\"width: 50.0%; text-align: center; background-color: #BDB1FB; color: #FFFFFF;\"&gt;&lt;b&gt;Month&lt;/b&gt;&lt;/td&gt;&lt;td style=\"width: 50.0%; text-align: center; background-color: #BDB1FB; color: #FFFFFF;\"&gt;&lt;b&gt;Income&lt;/b&gt;&lt;/td&gt;&lt;/tr&gt;&lt;tr&gt;&lt;td style=\"width: 50.0%; text-align: center;\"&gt;January&lt;/td&gt;&lt;td style=\"width: 50.0%; text-align: center;\"&gt;{{Q1}}&lt;/td&gt;&lt;/tr&gt;&lt;tr&gt;&lt;td style=\"width: 50.0%; text-align: center;\"&gt;February&lt;/td&gt;&lt;td style=\"width: 50.0%; text-align: center;\"&gt;{{Q2}}&lt;/td&gt;&lt;/tr&gt;&lt;tr&gt;&lt;td style=\"width: 50.0%; text-align: center;\"&gt;March&lt;/td&gt;&lt;td style=\"width: 50.0%; text-align: center;\"&gt;{{Q3}}&lt;/td&gt;&lt;/tr&gt;&lt;tr&gt;&lt;td style=\"width: 50.0%; text-align: center;\"&gt;April&lt;/td&gt;&lt;td style=\"width: 50.0%; text-align: center;\"&gt;{{Q4}}&lt;/td&gt;&lt;/tr&gt;&lt;tr&gt;&lt;td style=\"width: 50.0%; text-align: center;\"&gt;May&lt;/td&gt;&lt;td style=\"width: 50.0%; text-align: center;\"&gt;{{Q5}}&lt;/td&gt;&lt;/tr&gt;&lt;tr&gt;&lt;td style=\"width: 50.0%; text-align: center;\"&gt;June&lt;/td&gt;&lt;td style=\"width: 50.0%; text-align: center;\"&gt;{{Q6}}&lt;/td&gt;&lt;/tr&gt;&lt;/tbody&gt;&lt;/table&gt;",
    "hint": "&lt;p&gt;Money losses are represented by negative numbers.&lt;/p&gt;",
    "feedback": "&lt;p&gt;Money losses are represented by negative numbers.&lt;/p&gt;&lt;p&gt;An integer is &lt;b&gt;lower&lt;/b&gt; than another if it is located to its left on the number line.&lt;/p&gt;&lt;div style=\"display:flex; justify-content:center;\"&gt;&lt;img src=\"https://blueberry-assets.oneclick.es/M6_NyO_51a_1.svg\" width=\"700\"&gt;&lt;/img&gt;&lt;/div&gt;",
    "seed": {
        "parameters": [
            {
                "name": "Q1",
                "label": null,
                "min": -10,
                "max": 100,
                "step": 1
            },
            {
                "name": "Q2",
                "label": null,
                "min": -100,
                "max": -20,
                "step": 1
            },
            {
                "name": "Q3",
                "label": null,
                "min": -10,
                "max": 100,
                "step": 1
            },
            {
                "name": "Q4",
                "label": null,
                "min": -100,
                "max": -20,
                "step": 1
            },
            {
                "name": "Q5",
                "label": null,
                "min": -10,
                "max": 100,
                "step": 1
            },
            {
                "name": "Q6",
                "label": null,
                "min": -100,
                "max": -20,
                "step": 1
            }
        ],
        "calculated": [
            {
                "name": "A1",
                "label": "{{function}}",
                "function": "January",
                "incorrect": true
            },
            {
                "name": "A2",
                "label": "{{function}}",
                "function": "February"
            },
            {
                "name": "A3",
                "label": "{{function}}",
                "function": "March",
                "incorrect": true
            },
            {
                "name": "A4",
                "label": "{{function}}",
                "function": "April"
            },
            {
                "name": "A5",
                "label": "{{function}}",
                "function": "May",
                "incorrect": true
            },
            {
                "name": "A6",
                "label": "{{function}}",
                "function": "June"
            }
        ],
        "uniques": true
    },
    "algorithm": {
        "name": "trueFalse",
        "template": "Multiple choice – standard",
        "params": {
            "countCorrect": 1,
            "countIncorrect": 2,
            "showCheckIcon":  false,
                    "columns": 3
                }
            }
        }</t>
  </si>
  <si>
    <t>&lt;p&gt;Estefanía ha anotado estos cuatro números enteros en su cuaderno para ordenarlos de menor a mayor. ¿Cuál es la solución?&lt;/p&gt;
{{Q1}}
{{Q2}}
{{Q3}}
{{Q4}}</t>
  </si>
  <si>
    <t>Aroa es geóloga y está estudiando la vida de una roca. Hasta ahora ha podido averiguar que ha estado a varios metros por encima y por debajo del nivel del mar a lo largo de la historia. Observa esta tabla que ha hecho con los años y alturas de la roca y selecciona, de entre los siguientes, el año en el que haya estado a menor altura.</t>
  </si>
  <si>
    <t>Q1-Q4= Min = -20; Max = 20; Step = 1</t>
  </si>
  <si>
    <t>{
    "id": "M6-NyO-51a-A-2-EN",
    "stimulus": "&lt;p&gt;Stephanie has noted these four integers in her notebook to put them in order from lowest to highest. What is the solution?&lt;/p&gt;",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-20,
                "max": 20,
                "step": 1
            },
            {
                "name": "Q2",
                "label": null,
                "min": -20,
                "max": 20,
                "step": 1
            },
            {
                "name": "Q3",
                "label": null,
                "min": -20,
                "max": 20,
                "step": 1
            },
            {
                "name": "Q4",
                "label": null,
                "min": -20,
                "max": 20,
                "step": 1
            }
        ],
        "calculated": [
            {
                "name": "A1",
                "label": "{{function}}",
                "function": "{{Q1}}"
            },
            {
                "name": "A2",
                "label": "{{function}}",
                "function": "{{Q2}}"
            },
            {
                "name": "A3",
                "label": "{{function}}",
                "function": "{{Q3}}"
            },
            {
                "name": "A4",
                "label": "{{function}}",
                "function": "{{Q4}}"
            }
        ],
        "uniques": true
    },
    "algorithm": {
        "name": "orderNumbers",
        "params": {
            "order": "asc"
        }
    }
}</t>
  </si>
  <si>
    <t>&lt;p&gt;Un navío científico ha recogido estas temperaturas del agua de un lago durante varios meses. Escoge la temperatura más alta.&lt;/p&gt;
$$TBL=5x2
0,0=Mes,#AE7A19,#FFFFFF,bold
0,1=Temperatura,#AE7A19,#FFFFFF,bold
1,0={{Q1}}
1,1={{Q5}}
2,0={{Q2}}
2,1={{Q6}}
3,0={{Q3}}
3,1={{Q7}}
4,0={{Q4}}
4,1={{Q8}}</t>
  </si>
  <si>
    <t>Un navío científico ha recogido las siguientes medidas de temperaturas del agua. De entre las siguientes seleccionadas, escoge la menor de ellas.</t>
  </si>
  <si>
    <t>Q1= List = abril, marzo, junio
Q2= List = enero, febrero
Q3= List = julio, agosto
Q4= List = septiembre, octubre, noviembre.
Q5= Min = -9; Max = -5; Step = 1
Q6= Min = 10; Max = 15; Step = 1
Q7= Min = -5; Max = -1; Step = 1
Q8= Min = 15; Max = 20; Step = 1</t>
  </si>
  <si>
    <t>A1={{Q1}}
A2={{Q2}}
A3={{Q3}}
A4={{Q4}}*</t>
  </si>
  <si>
    <t>&lt;p&gt;La temperaturas por encima de 0 °C se representan con números positivos.&lt;/p&gt;</t>
  </si>
  <si>
    <t>&lt;p&gt;La temperaturas por encima de 0 °C se representan con números positivos.&lt;/p&gt;&lt;p&gt;Un número entero es &lt;b&gt;mayor&lt;/b&gt; que otro si está situado a su derecha en la recta numérica.&lt;/p&gt;
$$IMG=M6-NyO-51a-1</t>
  </si>
  <si>
    <t>{
    "id": "M6-NyO-51a-A-3-EN",
    "stimulus": "&lt;p&gt;A research vessel has collected these water temperatures from a lake over several months. Choose the highest temperature from the options.&lt;/p&gt;&lt;table style=\"width: 100%;\"&gt;&lt;tbody&gt;&lt;tr&gt;&lt;td style=\"width: 50.0%; text-align: center; background-color: #BDB1FB; color: #FFFFFF;\"&gt;&lt;b&gt;Month&lt;/b&gt;&lt;/td&gt;&lt;td style=\"width: 50.0%; text-align: center; background-color: #BDB1FB; color: #FFFFFF;\"&gt;&lt;b&gt;Temperature (°F)&lt;/b&gt;&lt;/td&gt;&lt;/tr&gt;&lt;tr&gt;&lt;td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"&lt;p&gt;Temperatures above 0 °F are represented by positive numbers.&lt;/p&gt;",
    "feedback": "&lt;p&gt;Temperatures above 0 °F are represented by positive numbers.&lt;/p&gt;&lt;p&gt;An integer is &lt;b&gt;higher&lt;/b&gt; than another if it is located to its right on the number line.&lt;/p&gt;&lt;div style=\"display:flex; justify-content:center;\"&gt;&lt;img src=\"https://blueberry-assets.oneclick.es/M6_NyO_51a_1.svg\" width=\"700\"&gt;&lt;/img&gt;&lt;/div&gt;",
    "seed": {
        "parameters": [
            {
                "name": "Q1",
                "label": null,
                "list": [
                    "April",
                    "March",
                    "June"
                ]
            },
            {
                "name": "Q2",
                "label": null,
                "list": [
                    "January",
                    "February"
                ]
            },
            {
                "name": "Q3",
                "label": null,
                "list": [
                    "July",
                    "August"
                ]
            },
            {
                "name": "Q4",
                "label": null,
                "list": [
                    "September",
                    "October",
                    "November"
                ]
            },
            {
                "name": "Q5",
                "label": null,
                "min": -6,
                "max": -4,
                "step": 1
            },
            {
                "name": "Q6",
                "label": null,
                "min": 0,
                "max": 10,
                "step": 1
            },
            {
                "name": "Q7",
                "label": null,
                "min": -3,
                "max": -1,
                "step": 1
            },
            {
                "name": "Q8",
                "label": null,
                "min": 11,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</si>
  <si>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M6-NyO-63a</t>
  </si>
  <si>
    <t>Calcula valores absolutos</t>
  </si>
  <si>
    <t>&lt;p&gt;Arrastra el valor absoluto de estos números.&lt;/p&gt;</t>
  </si>
  <si>
    <t>&lt;p&gt;|{{Q1}}| = {{A1}}&lt;/p&gt;&lt;p&gt;|{{Q2}}| = {{A2}}&lt;/p&gt;&lt;p&gt;|{{Q3}}| = {{A3}}&lt;/p&gt;</t>
  </si>
  <si>
    <t>Q1 = list = -10, -9, -8, -7, -6, -5, -4- 3, -2, -1, 1, 2, 3, 4, 5, 6, 7, 8, 9, 10
Q2 = list = -10, -9, -8, -7, -6, -5, -4- 3, -2, -1, 1, 2, 3, 4, 5, 6, 7, 8, 9, 10
Q3 = list = -10, -9, -8, -7, -6, -5, -4- 3, -2, -1, 1, 2, 3, 4, 5, 6, 7, 8, 9, 10</t>
  </si>
  <si>
    <t>A1=math.abs({{Q1}})*
A2=math.abs({{Q2}})*
A3=math.abs({{Q3}})*
A4=-math.abs({{Q1}})
A5=-math.abs({{Q2}})
A6=-math.abs({{Q3}})</t>
  </si>
  <si>
    <t>{"id":"M6-NyO-63a-I-1-EN","stimulus":"&lt;p&gt;Drag the absolute value of these numbers.&lt;/p&gt;","template":"&lt;p style=\"text-align:center;\"&gt;|{{Q1}}| = {{response}}&lt;/p&gt;&lt;p style=\"text-align:center;\"&gt;|{{Q2}}| = {{response}}&lt;/p&gt;&lt;p style=\"text-align:center;\"&gt;|{{Q3}}| = {{response}}&lt;/p&gt;","hint":"&lt;p&gt;The absolute value of a number is its distance to 0.&lt;/p&gt;","feedback":"&lt;p&gt;The absolute value of a number is its distance to 0.&lt;/p&gt;","seed":{"parameters":[{"name":"Q1","label":null,"list":[-10,-9,-8,-7,-6,-5,-4,-3,-2,-1,1,2,3,4,5,6,7,8,9,10]},{"name":"Q2","label":null,"list":[-10,-9,-8,-7,-6,-5,-4,-3,-2,-1,1,2,3,4,5,6,7,8,9,10]},{"name":"Q3","label":null,"list":[-10,-9,-8,-7,-6,-5,-4,-3,-2,-1,1,2,3,4,5,6,7,8,9,10]}],"calculated":[{"name":"A1","label":"{{function}}","function":"math.abs({{Q1}})"},{"name":"A2","label":"{{function}}","function":"math.abs({{Q2}})"},{"name":"A3","label":"{{function}}","function":"math.abs({{Q3}})"},{"name":"A4","label":"{{function}}","function":"-math.abs({{Q1}})","incorrect":true},{"name":"A5","label":"{{function}}","function":"-math.abs({{Q2}})","incorrect":true},{"name":"A6","label":"{{function}}","function":"-math.abs({{Q3}})","incorrect":true}],"uniques":true},"algorithm":{"name":"calculateOperation","template":"Cloze with drag &amp; drop"}}</t>
  </si>
  <si>
    <t>&lt;p&gt;|{{Q1}}| = {{response}}&lt;/p&gt;</t>
  </si>
  <si>
    <t>Q1 = min =-10; max =10; step =1</t>
  </si>
  <si>
    <t>A1=math.abs({{Q1}})</t>
  </si>
  <si>
    <t>{"id":"M6-NyO-63a-E-1-EN","stimulus":"&lt;p&gt;Calculate this absolute value.&lt;/p&gt;","template":"&lt;p style=\"text-align:center;\"&gt;|{{Q1}}| = {{response}}&lt;/p&gt;","hint":"&lt;p&gt;The absolute value of a number is its distance to 0.&lt;/p&gt;","feedback":"&lt;p&gt;The absolute value of a number is its distance to 0.&lt;/p&gt;","seed":{"parameters":[{"name":"Q1","label":null,"min":-10,"max":10,"step":1}],"calculated":[{"name":"A1","label":"{{function}}","function":"math.abs({{Q1}})"}],"uniques":true},"algorithm":{"name":"calculateOperation","params":{"method":"equivLiteral","keyboard":"NUMERICAL"}}}</t>
  </si>
  <si>
    <t>&lt;p&gt;Pedro tiene un saldo en su cuenta de {{Q1}} €. ¿Cuánto dinero tiene que devolver?&lt;/p&gt;</t>
  </si>
  <si>
    <t>&lt;p&gt;Tiene que devolver {{response}} €.&lt;/p&gt;</t>
  </si>
  <si>
    <t>Q1 = min =-200; max =-10; step =1</t>
  </si>
  <si>
    <t>{
    "id": "M6-NyO-63a-A-1-EN",
    "stimulus": "&lt;p&gt;Peter has a balance in his account of −${{Q1}}. How much money does he have to pay back?&lt;/p&gt;",
    "template": "&lt;p&gt;He has to pay back ${{response}}.&lt;/p&gt;",
    "hint": "&lt;p&gt;The absolute value of a number is its distance from 0.&lt;/p&gt;",
    "feedback": "&lt;p&gt;The absolute value of a number is its distance from 0.&lt;/p&gt;",
    "seed": {
        "parameters": [
            {
                "name": "Q1",
                "label": null,
                "min": 200,
                "max": 10,
                "step": 1
            }
        ],
        "calculated": [
            {
                "name": "A1",
                "label": "{{function}}",
                "function": "{{Q1}}"
            }
        ],
        "uniques": true
    },
    "algorithm": {
        "name": "calculateOperation",
        "params": {
            "method": "equivLiteral",
            "keyboard": "NUMERICAL"
        }
    }
}</t>
  </si>
  <si>
    <t>&lt;p&gt;{{Q1}} vive en una ciudad de los Países Bajos que está a {{Q2}} m de altura. ¿A cuántos metros por debajo del nivel del mar está?&lt;/p&gt;</t>
  </si>
  <si>
    <t>&lt;p&gt;A {{A1}} m por debajo del nivel del mar.&lt;/p&gt;</t>
  </si>
  <si>
    <t>Q1=list=Ria,Liselot,Antje,Anki,Drika,Meike,Marjolein,Mirjam
Q2=min=-6.2;max=-1.5; step=0.1</t>
  </si>
  <si>
    <t>A1=math.abs({{Q2}})</t>
  </si>
  <si>
    <t>{"id":"M6-NyO-63a-A-2-EN","stimulus":"&lt;p&gt;{{Q1}} lives in a city in the Netherlands that is {{Q2}} m high. How many meters below sea level is it?&lt;/p&gt;","template":"&lt;p&gt;It is {{response}} m below sea level.&lt;/p&gt;","hint":"&lt;p&gt;The absolute value of a number is its distance from 0.&lt;/p&gt;","feedback":"&lt;p&gt;The absolute value of a number is its distance from 0.&lt;/p&gt;","seed":{"parameters":[{"name":"Q1","label":null,"list":["Helen","Becca","Angie","Grace","Emma","Mia","Michelle","Miranda"]},{"name":"Q2","label":null,"min":-6.2,"max":-1.5,"step":0.1}],"calculated":[{"name":"A1","label":"{{function}}","function":"math.abs({{Q2}})"}],"uniques":true},"algorithm":{"name":"calculateOperation","params":{"method":"equivLiteral","keyboard":"NUMERICAL"}}}</t>
  </si>
  <si>
    <t>&lt;p&gt;Un submarino navega a {{Q1}} m de profundidad. ¿Cuántos metros hay entre la superficie del mar y el submarino?&lt;/p&gt;</t>
  </si>
  <si>
    <t>&lt;p&gt;Hay {{A1}} m.&lt;/p&gt;</t>
  </si>
  <si>
    <t>Q1=min=-500;max=-10; step=1</t>
  </si>
  <si>
    <t>{"id":"M6-NyO-63a-A-3-EN","stimulus":"&lt;p&gt;A submarine sails at {{Q1}} m depth. How many meters are there between the sea surface and the submarine?&lt;/p&gt;","template":"&lt;p&gt;There are {{response}} m.&lt;/p&gt;","hint":"&lt;p&gt;The absolute value of a number is its distance to 0.&lt;/p&gt;","feedback":"&lt;p&gt;The absolute value of a number is its distance to 0.&lt;/p&gt;","seed":{"parameters":[{"name":"Q1","label":null,"min":-500,"max":-10,"step":1}],"calculated":[{"name":"A1","label":"{{function}}","function":"math.abs({{Q1}})"}],"uniques":true},"algorithm":{"name":"calculateOperation","params":{"method":"equivLiteral","keyboard":"NUMERICAL"}}}</t>
  </si>
  <si>
    <t>M6-NyO-63b</t>
  </si>
  <si>
    <t>Compara valores absolutos</t>
  </si>
  <si>
    <t>&lt;p&gt;Selecciona la comparación correcta.&lt;/p&gt;</t>
  </si>
  <si>
    <t>Q1 = min= 0; max= 30; step=1
Q2 = min= 0; max= 30; step=1
Q3 = min= 0; max= 30; step=1
Q4 = min= 0; max= 30; step=1
Q5 = min= 0; max= 30; step=1
Q6 = min= 0; max= 30; step=1
Q7 = min= 0; max= 30; step=1
Q8 = min= 0; max= 30; step=1
Q9 = min= 0; max= 30; step=1
Q10 = min= 0; max= 30; step=1
Q11 = min= 0; max= 30; step=1
Q12 = min= 0; max= 30; step=1</t>
  </si>
  <si>
    <t>T1 = math.min({{Q1}},{{Q2}})
T2 = math.max({{Q1}},{{Q2}})
T3 = math.min({{Q3}},{{Q4}})
T4 = math.max({{Q3}},{{Q4}})
T5 = math.min({{Q5}},{{Q6}})
T6 = math.max({{Q5}},{{Q6}})
T7 = math.max({{Q7}},{{Q8}})
T8 = math.min({{Q7}},{{Q8}})
T9 = math.max({{Q9}},{{Q10}})
T10 = math.min({{Q9}},{{Q10}})
T11 = math.max({{Q11}},{{Q12}})
T12 = math.min({{Q11}},{{Q12}})
A1=|{{T1}}| &lt; |−{{T2}}|#*
A2=|−{{T3}}| &lt; |{{T4}}|#*
A3=|−{{T5}}| &lt; |−{{T6}}|#*
A4=|{{T7}}| &lt; |−{{T8}}|#
A5=|−{{T9}}| &lt; |{{T10}}|#
A6=|−{{T11}}| &lt; |−{{T12}}|#</t>
  </si>
  <si>
    <t>&lt;p&gt;El número que está más lejos del 0 tiene mayor valor absoluto.&lt;/p&gt;</t>
  </si>
  <si>
    <t>{
    "id": "M6-NyO-63b-I-1-EN",
    "stimulus": "&lt;p&gt;Select the correct comparison.&lt;/p&gt;",
    "hint": "&lt;p&gt;The number that is more distant from 0 has a higher absolute value.&lt;/p&gt;",
    "feedback": "&lt;p&gt;The number that is more distant from 0 has a higher absolute value.&lt;/p&gt;",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t>
  </si>
  <si>
    <t>&lt;p&gt;Arrastra para comparar los valores absolutos.&lt;/p&gt;</t>
  </si>
  <si>
    <t>&lt;p&gt;{{A1}} &lt; {{A2}}&lt;/p&gt;</t>
  </si>
  <si>
    <t>Q1 = min= 0; max= 30; step=1
Q2 = min= 0; max= 30; step=1</t>
  </si>
  <si>
    <t>T1 = math.min({{Q1}}, {{Q2}})
T2 = math.max({{Q1}}, {{Q2}})
A1 = |−{{T1}}|#*
A2 = |−{{T2}}|#*</t>
  </si>
  <si>
    <t>{
    "id": "M6-NyO-63b-E-1-EN",
    "stimulus": "&lt;p&gt;Drag to compare the absolute values.&lt;/p&gt;",
    "template": "&lt;p style=\"text-align:center\"&gt;{{response}} &lt; {{response}}&lt;/p&gt;",
    "hint": "&lt;p&gt;The number that is more distant from 0 has a higher absolute value.&lt;/p&gt;",
    "feedback": "&lt;p&gt;The number that is more distant from 0 has a higher absolute value.&lt;/p&gt;",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t>
  </si>
  <si>
    <t>&lt;p&gt;{{Q8}} tiene en su cuenta un saldo de {{Q1}} € y {{Q9}}, de {{Q2}} €. ¿Quién está más cerca de tener 0 €?&lt;/p&gt;</t>
  </si>
  <si>
    <t>Single Choice
*: countCorrect=1
*: countIncorrect=1</t>
  </si>
  <si>
    <t>Q1 = min= -50; max= 50; step= 1
Q2 = min= -50; max= 50; step= 1
Q8= list= Aída, Blanca, Carolina, Diana
Q9= list= Ernesto, Félix, Gustavo, Hugo</t>
  </si>
  <si>
    <t>A1 = math.abs({{Q1}}) &lt; math.abs({{Q2}}) ? '{{Q8}}' : '{{Q9}}'*
A2 = math.abs({{Q1}}) &gt; math.abs({{Q2}}) ? '{{Q8}}' : '{{Q9}}'</t>
  </si>
  <si>
    <t>{
    "id": "M6-NyO-63b-A-1-EN",
    "stimulus": "&lt;p&gt;{{Q8}} has a balance of {{T1}} in their account, and {{Q9}} has a balance of {{T2}}. Who is closer to having $0?&lt;/p&gt;",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"Q8",
                "label": null,
                "list": [
                    "Amelia",
                    "Helen",
                    "Caroline",
                    "Diana"
                ]
            },
            {
                "name": "Q9",
                "label": null,
                "list": [
                    "Ernest",
                    "Felix",
                    "Gael",
                    "Hugh"
                ]
            }
        ],
        "calculated": [
            {
                "name": "T1",
                "label": "{{function}}",
                "function": "{{Q1}} &lt; 0 ? '−$' + math.abs({{Q1}}) : '$' + math.abs({{Q1}})",
                "temp": true
            },
            {
                "name": "T2",
                "label": "{{function}}",
                "function": "{{Q2}} &lt; 0 ? '−$' + math.abs({{Q2}}) : '$' + math.abs({{Q2}})",
                "temp": true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t>
  </si>
  <si>
    <t>&lt;p&gt;{{Q8}} vive en una ciudad en la latitud {{Q1}}° y {{Q9}}, en otra en la latitud {{Q2}}°. ¿Quién de los dos vive más lejos del ecuador, en latitud 0°?&lt;/p&gt;</t>
  </si>
  <si>
    <t>Q1 = min= -60; max= 60; step= 1
Q2 = min= -60; max= 60; step= 1
Q8= list= Javier, Pedro, Luis, Jacinto
Q9= list= Marisa, Petra, Noelia,  Lucía</t>
  </si>
  <si>
    <t>A1 = math.abs({{Q1}}) &gt; math.abs({{Q2}}) ? '{{Q8}}' : '{{Q9}}'*
A2 = math.abs({{Q1}}) &lt; math.abs({{Q2}}) ? '{{Q8}}' : '{{Q9}}'</t>
  </si>
  <si>
    <t>{
    "id": "M6-NyO-63b-A-2-EN",
    "stimulus": "&lt;p&gt;{{Q8}} lives in a city at {{Q1}}° latitude and {{Q9}}, in another city at {{Q2}}° latitude. Who lives farther from the equator, at 0° latitude?&lt;/p&gt;",
    "hint": "&lt;p&gt;The number that is more distant from 0 has a higher absolute value.&lt;/p&gt;",
    "feedback": "&lt;p&gt;The number that is more distant from 0 has a higher absolute value.&lt;/p&gt;",
    "seed": {
        "parameters": [
            {
                "name": "Q1",
                "label": null,
                "min": -60,
                "max": 60,
                "step": 1
            },
            {
                "name": "Q2",
                "label": null,
                "min": -60,
                "max": 60,
                "step": 1
            },
            {
                "name": "Q8",
                "label": null,
                "list": [
                    "Mike",
                    "Peter",
                    "Liam",
                    "John"
                ]
            },
            {
                "name": "Q9",
                "label": null,
                "list": [
                    "Marissa",
                    "Patricia",
                    "Nicole",
                    "Lucy"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t>
  </si>
  <si>
    <t>&lt;p&gt;Se han encontrados dos minas de {{Q3}}, la primera a {{Q1}} m de altura y la segunda a {{Q2}} m. ¿Cuál de las dos está más alejada del nivel del mar?&lt;/p&gt;</t>
  </si>
  <si>
    <t>Q1 = min= -50; max= 50; step= 1
Q2 = min= -50; max= 50; step= 1
Q3 = list= carbón, plomo, oro, plata</t>
  </si>
  <si>
    <t>A1 = math.abs({{Q1}}) &gt; math.abs({{Q2}}) ? 'La primera' : 'La segunda'*
A2 = math.abs({{Q1}}) &lt; math.abs({{Q2}}) ? 'La primera' : 'La segunda'</t>
  </si>
  <si>
    <t>{
    "id": "M6-NyO-63b-A-3-EN",
    "stimulus": "&lt;p&gt;Two {{Q3}} mines have been found. The first one was at {{Q1}} m, while the second one, at {{Q2}} m. Which one is farther from sea level?&lt;/p&gt;",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"Q3",
                "label": null,
                "list": [
                    "coal",
                    "lead",
                    "gold",
                    "silver"
                ]
            }
        ],
        "calculated": [
            {
                "name": "A1",
                "label": "{{function}}",
                "function": "math.abs({{Q1}}) &gt; math.abs({{Q2}}) ? 'The first one' : 'The second one'"
            },
            {
                "name": "A2",
                "label": "{{function}}",
                "function": "math.abs({{Q1}}) &lt; math.abs({{Q2}}) ? 'The first one' : 'The second one'",
                "incorrect": true
            }
        ],
        "uniques": true
    },
    "algorithm": {
        "name": "trueFalse",
        "template": "Multiple choice – standard",
        "params": {
            "countCorrect": 1,
            "countIncorrect": 1,
            "showCheckIcon": false,
            "columns": 2
        }
    }
}</t>
  </si>
  <si>
    <t>M6-NyO-54a</t>
  </si>
  <si>
    <t>Calcular una expresión numérica con potencias</t>
  </si>
  <si>
    <t>&lt;p&gt;Elige el resultado correcto de este cálculo.&lt;/p&gt;</t>
  </si>
  <si>
    <t>&lt;p&gt;({{Q1}}+{{Q2}})&lt;sup&gt;{{Q4}}&lt;/sup&gt;+{{Q3}}&lt;sup&gt;{{Q5}}&lt;/sup&gt; = {{response}}&lt;/p&gt;</t>
  </si>
  <si>
    <t>Q1 = min= 2; max= 5; step= 1
Q2 = min= 2; max= 5; step= 1
Q3 = min= 2; max= 5; step= 1
Q4 = list= 2, 3
Q5 = list= 2, 3
Q6 = list= -4, -3, -2, -1, 1, 2, 3, 4
Q7 = list= -4, -3, -2, -1, 1, 2, 3, 4</t>
  </si>
  <si>
    <t>T1 = {{Q1}}+{{Q2}}
T2 = math.power({{Q1}}+{{Q2}}, {{Q4}})
T3 = math.power({{Q3}}, {{Q5}})
group1=
A1 = math.power({{Q1}}+{{Q2}}, {{Q4}}) + math.power({{Q3}}, {{Q5}})*
A2 = math.power({{Q1}}+{{Q2}}, {{Q4}}) + math.power({{Q3}}, {{Q5}}) + {{Q6}}
A3 = math.power({{Q1}}+{{Q2}}, {{Q4}}) + math.power({{Q3}}, {{Q5}}) + {{Q7}}</t>
  </si>
  <si>
    <t>&lt;p&gt;Calcula primero el paréntesis y las potencias.&lt;/p&gt;</t>
  </si>
  <si>
    <t>&lt;p&gt;Primero, hay que calcular el paréntesis:&lt;/p&gt;&lt;p style=\"text-align:center\"&gt;({{Q1}}+{{Q2}})&lt;sup&gt;{{Q4}}&lt;/sup&gt;+{{Q3}}&lt;sup&gt;{{Q5}}&lt;/sup&gt; = {{T1}}&lt;sup&gt;{{Q4}}&lt;/sup&gt;+{{Q3}}&lt;sup&gt;{{Q5}}&lt;/sup&gt;&lt;/p&gt;&lt;p&gt;Después, las potencias:&lt;/p&gt;&lt;p style=\"text-align:center\"&gt;{{T1}}&lt;sup&gt;{{Q4}}&lt;/sup&gt;+{{Q3}}&lt;sup&gt;{{Q5}}&lt;/sup&gt; = {{T2}} + {{T3}}&lt;/p&gt;&lt;p&gt;Por último, se suma:&lt;/p&gt;&lt;p style=\"text-align:center\"&gt;{{T2}} + {{T3}} = {{A1}}&lt;/p&gt;</t>
  </si>
  <si>
    <t>{
    "id": "M6-NyO-54a-I-1-EN",
    "stimulus": "&lt;p&gt;Choose the correct result of this calculation.&lt;/p&gt;",
    "template": "&lt;p style=\"text-align:center;\"&gt;({{Q1}} + {{Q2}})&lt;sup&gt;{{Q4}}&lt;/sup&gt; + {{Q3}}&lt;sup&gt;{{Q5}}&lt;/sup&gt; = {{response}}&lt;/p&gt;",
    "hint": "&lt;p&gt;First, calculate the parenthesis and the powers.&lt;/p&gt;",
    "feedback": "&lt;p&gt;First, the parenthesis is to be calculated:&lt;/p&gt;&lt;p style=\"text-align:center;\"&gt;({{Q1}} + {{Q2}})&lt;sup&gt;{{Q4}}&lt;/sup&gt; + {{Q3}}&lt;sup&gt;{{Q5}}&lt;/sup&gt; = {{T1}}&lt;sup&gt;{{Q4}}&lt;/sup&gt; + {{Q3}}&lt;sup&gt;{{Q5}}&lt;/sup&gt;&lt;/p&gt;&lt;p&gt;Then, powers:&lt;/p&gt;&lt;p style=\"text-align:center;\"&gt;{{T1}}&lt;sup&gt;{{Q4}}&lt;/sup&gt; + {{Q3}}&lt;sup&gt;{{Q5}}&lt;/sup&gt; = {{T2}} + {{T3}}&lt;/p&gt;&lt;p&gt;Finally, the addition:&lt;/p&gt;&lt;p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t>
  </si>
  <si>
    <t>&lt;p&gt;{{Q1}}&lt;sup&gt;{{Q2}}&lt;/sup&gt; + {{Q3}}&lt;sup&gt;{{Q4}}&lt;/sup&gt; = {{response}}&lt;/p&gt;</t>
  </si>
  <si>
    <t>Q1 = min= 2; max= 5; step= 1
Q2 = list= 2, 3
Q3 = min= 2; max= 5; step= 1
Q4 = list= 2, 3
Q5 = list= -4, -3, -2, -1, 1, 2, 3, 4
Q6 = list= -4, -3, -2, -1, 1, 2, 3, 4</t>
  </si>
  <si>
    <t>T1 = math.pow({{Q1}},{{Q2}})
T2 = math.pow({{Q3}},{{Q4}})
group1=
A1 = math.pow({{Q1}},{{Q2}}) + math.pow({{Q3}},{{Q4}})*
A2 = math.pow({{Q1}},{{Q2}}) + math.pow({{Q3}},{{Q4}}) + {{Q5}}
A3 = math.pow({{Q1}},{{Q2}}) + math.pow({{Q3}},{{Q4}}) + {{Q6}}</t>
  </si>
  <si>
    <t>&lt;p&gt;Calcula primero las potencias.&lt;/p&gt;</t>
  </si>
  <si>
    <t>&lt;p&gt;Primero, hay que calcular las potencias:&lt;/p&gt;&lt;p style=\"text-align:center\"&gt;{{Q1}}&lt;sup&gt;{{Q2}}&lt;/sup&gt; + {{Q3}}&lt;sup&gt;{{Q4}}&lt;/sup&gt; = {{T1}} + {{T2}}&lt;/p&gt;&lt;p&gt;Por último, se suma:&lt;/p&gt;&lt;p style=\"text-align:center\"&gt;{{T1}} + {{T2}} = {{A1}}&lt;/p&gt;</t>
  </si>
  <si>
    <t>{
    "id": "M6-NyO-54a-I-2-EN",
    "stimulus": "&lt;p&gt;Choose the correct result of this calculation.&lt;/p&gt;",
    "template": "&lt;p style=\"text-align:center;\"&gt;{{Q1}}&lt;sup&gt;{{Q2}}&lt;/sup&gt; + {{Q3}}&lt;sup&gt;{{Q4}}&lt;/sup&gt; = {{response}}&lt;/p&gt;",
    "hint": "&lt;p&gt;First, calculate the powers.&lt;/p&gt;",
    "feedback": "&lt;p&gt;First, powers are to be calculated:&lt;/p&gt;&lt;p style=\"text-align:center\"&gt;{{Q1}}&lt;sup&gt;{{Q2}}&lt;/sup&gt; + {{Q3}}&lt;sup&gt;{{Q4}}&lt;/sup&gt; = {{T1}} + {{T2}}&lt;/p&gt;&lt;p&gt;Then, the addition is carried out:&lt;/p&gt;&lt;p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t>
  </si>
  <si>
    <t>&lt;p&gt;{{Q1}}&lt;sup&gt;3&lt;/sup&gt; − {{Q2}}&lt;sup&gt;2&lt;/sup&gt; = {{response}}&lt;/p&gt;</t>
  </si>
  <si>
    <t>Q1 = min= 3; max= 5; step= 1
Q2 = min= 2; max= 5; step= 1
Q3 = list= -2, -1, 1, 2
Q4 = list= -2, -1, 1, 2</t>
  </si>
  <si>
    <t>T1 = math.pow({{{{Q1}},3)
T2 = math.pow({{{{Q2}},2)
group1=
A1 = math.pow({{{{Q1}},3) - math.pow({{{{Q2}},2)*
A2 = math.pow({{{{Q1}},3) - math.pow({{{{Q2}},2) + {{Q3}}
A3 = math.pow({{{{Q1}},3) - math.pow({{{{Q2}},2) + {{Q4}}</t>
  </si>
  <si>
    <t>&lt;p&gt;Primero, hay que calcular las potencias:&lt;/p&gt;&lt;p style=\"text-align:center\"&gt;{{Q1}}&lt;sup&gt;3&lt;/sup&gt; − {{Q2}}&lt;sup&gt;2&lt;/sup&gt; = {{T1}} − {{T2}}&lt;/p&gt;&lt;p&gt;Por último, se suma:&lt;/p&gt;&lt;p style=\"text-align:center\"&gt;{{T1}} − {{T2}} = {{A1}}&lt;/p&gt;</t>
  </si>
  <si>
    <t>{
    "id": "M6-NyO-54a-I-3-EN",
    "stimulus": "&lt;p&gt;Choose the correct result of this calculation.&lt;/p&gt;",
    "template": "&lt;p style=\"text-align:center;\"&gt;{{Q1}}&lt;sup&gt;3&lt;/sup&gt; − {{Q2}}&lt;sup&gt;2&lt;/sup&gt; = {{response}}&lt;/p&gt;",
    "hint": "&lt;p&gt;First, calculate the powers.&lt;/p&gt;",
    "feedback": "&lt;p&gt;First, powers are to be calculated:&lt;/p&gt;&lt;p style=\"text-align:center\"&gt;{{Q1}}&lt;sup&gt;3&lt;/sup&gt; − {{Q2}}&lt;sup&gt;2&lt;/sup&gt; = {{T1}} − {{T2}}&lt;/p&gt;&lt;p&gt;Then, the subtraction is carried out:&lt;/p&gt;&lt;p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t>
  </si>
  <si>
    <t>&lt;p&gt;Resuelve este cálculo.&lt;/p&gt;</t>
  </si>
  <si>
    <t>&lt;p&gt;({{T1}} − {{Q2}})&lt;sup&gt;{{Q3}}&lt;/sup&gt; + ({{T2}} − {{Q5}})&lt;sup&gt;{{Q6}}&lt;/sup&gt; = {{response}}&lt;/p&gt;</t>
  </si>
  <si>
    <t>Cloze math
*: uniques=false</t>
  </si>
  <si>
    <t>Q1 = min= 2; max= 5; step= 1
Q2 = min= 2; max= 5; step= 1
Q3 = list= 2, 3
Q4 = min= 2; max= 5; step= 1
Q5 = min= 2; max= 5; step= 1
Q6 = list= 2, 3</t>
  </si>
  <si>
    <t>T1 = {{Q1}}+{{Q2}}
T2 = {{Q4}}+{{Q5}}
T3 = math.pow({{Q1}},{{Q3}})
T4 = math.pow({{Q4}},{{Q6}})
A1 = math.pow({{Q1}},{{Q3}}) + math.pow({{Q4}},{{Q6}})</t>
  </si>
  <si>
    <t>Calcula primero el paréntesis y las potencias.</t>
  </si>
  <si>
    <t>&lt;p&gt;Primero,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t>
  </si>
  <si>
    <t>{
    "id": "M6-NyO-54a-E-1-EN",
    "stimulus": "&lt;p&gt;Solve this calculation.&lt;/p&gt;",
    "template": "&lt;p style=\"text-align:center;\"&gt;({{T1}} − {{Q2}})&lt;sup&gt;{{Q3}}&lt;/sup&gt; + ({{T2}} − {{Q5}})&lt;sup&gt;{{Q6}}&lt;/sup&gt; = {{response}}&lt;/p&gt;",
    "hint": "&lt;p&gt;First, calculate the parentheses and the powers.&lt;/p&gt;",
    "feedback": "&lt;p&gt;First, parentheses are to be calculated:&lt;/p&gt;&lt;p style=\"text-align:center;\"&gt;({{T1}} − {{Q2}})&lt;sup&gt;{{Q3}}&lt;/sup&gt; + ({{T2}} − {{Q5}})&lt;sup&gt;{{Q6}}&lt;/sup&gt; = {{Q1}}&lt;sup&gt;{{Q3}}&lt;/sup&gt; + {{Q4}}&lt;sup&gt;{{Q6}}&lt;/sup&gt;&lt;/p&gt;&lt;p&gt;Then, powers:&lt;/p&gt;&lt;p style=\"text-align:center;\"&gt;{{Q1}}&lt;sup&gt;{{Q3}}&lt;/sup&gt; + {{Q4}}&lt;sup&gt;{{Q6}}&lt;/sup&gt; = {{T3}} + {{T4}}&lt;/p&gt;&lt;p&gt;Finally, the addition:&lt;/p&gt;&lt;p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t>
  </si>
  <si>
    <t>&lt;p&gt;&lt;span class=\"fr-math-v2 fr-draggable \" contenteditable=\"false\" data-original-math=\"\\(\\left(\\frac{{{T1}}}{{{Q2}}}\\right)^{{Q3}}\\)\" draggable=\"true\"&gt;\\(\\left(\\frac{{{T1}}}{{{Q2}}}\\right)^{{Q3}}\\)&lt;/span&gt; + {{Q4}}&lt;sup&gt;{{Q5}}&lt;/sup&gt; = {{A1}}&lt;/p&gt;</t>
  </si>
  <si>
    <t>Q1 = min= 2; max= 5; step= 1
Q2 = min= 2; max= 5; step= 1
Q3 = list= 2, 3
Q4 = min= 2; max= 5; step= 1
Q5 = list= 2, 3</t>
  </si>
  <si>
    <t>T1 = {{Q1}}*{{Q2}}
T2 = math.pow({{Q1}}, {{Q3}})
T3 = math.pow({{Q4}}, {{Q5}})
A1 = math.pow({{Q1}}, {{Q3}}) + math.pow({{Q4}}, {{Q5}})</t>
  </si>
  <si>
    <t>&lt;p&gt;Primero,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t>
  </si>
  <si>
    <t>{
    "id": "M6-NyO-54a-E-2-EN",
    "stimulus": "&lt;p&gt;Solve this calculation.&lt;/p&gt;",
    "template": "&lt;p style=\"text-align:center;\"&gt;&lt;span class=\"fr-math-v2 fr-draggable \" contenteditable=\"false\" data-original-math=\"\\(\\left(\\frac{{{T1}}}{{{Q2}}}\\right)^{{Q3}}\\)\" draggable=\"true\"&gt;\\(\\left(\\frac{{{T1}}}{{{Q2}}}\\right)^{{Q3}}\\)&lt;/span&gt; + {{Q4}}&lt;sup&gt;{{Q5}}&lt;/sup&gt; = {{response}}&lt;/p&gt;",
    "hint": "&lt;p&gt;First, calculate the parenthesis and the powers.&lt;/p&gt;",
    "feedback": "&lt;p&gt;First, the parenthesis is to be calculated:&lt;/p&gt;&lt;p style=\"text-align:center;\"&gt;&lt;span class=\"fr-math-v2 fr-draggable \" contenteditable=\"false\" data-original-math=\"\\(\\left(\\frac{{{T1}}}{{{Q2}}}\\right)^{{Q3}}\\)\" draggable=\"true\"&gt;\\(\\left(\\frac{{{T1}}}{{{Q2}}}\\right)^{{Q3}}\\)&lt;/span&gt; + {{Q4}}&lt;sup&gt;{{Q5}}&lt;/sup&gt; = {{Q1}}&lt;sup&gt;{{Q3}}&lt;/sup&gt; + {{Q4}}&lt;sup&gt;{{Q5}}&lt;/sup&gt;&lt;/p&gt;&lt;p&gt;Then, powers:&lt;/p&gt;&lt;p style=\"text-align:center;\"&gt;{{Q1}}&lt;sup&gt;{{Q3}}&lt;/sup&gt; + {{Q4}}&lt;sup&gt;{{Q5}}&lt;/sup&gt; = {{T2}} + {{T3}}&lt;/p&gt;&lt;p&gt;Finally, the addition:&lt;/p&gt;&lt;p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t>
  </si>
  <si>
    <t>&lt;p&gt;({{T1}} + {{Q2}} − {{Q3}})&lt;sup&gt;{{Q4}}&lt;/sup&gt;  = {{A1}}&lt;/p&gt;</t>
  </si>
  <si>
    <t>Q1 = min= 2; max= 5; step= 1
Q2 = min= 2; max= 5; step= 1
Q2 = min= 2; max= 5; step= 1
Q4= list= 2, 3</t>
  </si>
  <si>
    <t>T1 = {{Q1}}+{{Q3}}-{{Q2}}
A1=math.pow({{Q1}},{{Q2}})</t>
  </si>
  <si>
    <t>Calcula primero el paréntesis.</t>
  </si>
  <si>
    <t>&lt;p&gt;Primero, hay que calcular el paréntesis:&lt;/p&gt;&lt;p style=\"text-align:center\"&gt;({{T1}} + {{Q2}} − {{Q3}})&lt;sup&gt;{{Q4}}&lt;/sup&gt;  = {{Q1}}&lt;sup&gt;{{Q4}}&lt;/sup&gt;&lt;/p&gt;&lt;p&gt;Por último, la potencia:&lt;/p&gt;&lt;p style=\"text-align:center\"&gt;{{Q1}}&lt;sup&gt;{{Q4}}&lt;/sup&gt; = {{A1}}&lt;/p&gt;</t>
  </si>
  <si>
    <t>{
    "id": "M6-NyO-54a-E-3-EN",
    "stimulus": "&lt;p&gt;Solve this calculation.&lt;/p&gt;",
    "template": "&lt;p style=\"text-align:center;\"&gt;({{T1}} + {{Q2}} − {{Q3}})&lt;sup&gt;{{Q4}}&lt;/sup&gt; = {{response}}&lt;/p&gt;",
    "hint": "&lt;p&gt;First, calculate the parenthesis.&lt;/p&gt;",
    "feedback": "&lt;p&gt;First, the parenthesis is to be calculated:&lt;/p&gt;&lt;p style=\"text-align:center;\"&gt;({{T1}} + {{Q2}} − {{Q3}})&lt;sup&gt;{{Q4}}&lt;/sup&gt; = {{Q1}}&lt;sup&gt;{{Q4}}&lt;/sup&gt;&lt;/p&gt;&lt;p&gt;Then, the power is carried out:&lt;/p&gt;&lt;p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t>
  </si>
  <si>
    <t>M6-NyO-55a</t>
  </si>
  <si>
    <t>Escribe expresiones algebraicas</t>
  </si>
  <si>
    <t>&lt;p&gt;Selecciona la expresión algebraica para la siguiente frase: “{{Q1}} más {{Q2}} veces &lt;i&gt;{{Q3}}&lt;/i&gt;”.&lt;/p&gt;</t>
  </si>
  <si>
    <t>Single Choice
*: showCheckIcon=false
*: columns=3</t>
  </si>
  <si>
    <t>Q1 = min = 1; max = 10; step = 1
Q2 = min = 2; max = 10; step = 1
Q3 = list = x, y, a, b, c, m, n, p, k
Q4 = list = x, y, a, b, c, m, n, p, k</t>
  </si>
  <si>
    <t>A1={{Q1}} + {{Q2}}&lt;i&gt;{{Q3}}&lt;/i&gt;#*
A2={{Q2}} + {{Q1}}&lt;i&gt;{{Q3}}&lt;/i&gt;#
A3={{Q1}}&lt;i&gt;{{Q3}}&lt;/i&gt; + {{Q2}} &lt;i&gt;{{Q3}}&lt;/i&gt;#
A4={{Q1}} − {{Q2}}&lt;i&gt;{{Q3}}&lt;/i&gt;#
A5=({{Q1}} + {{Q2}})&lt;i&gt;{{Q3}}&lt;/i&gt;#
A6={{Q1}} + {{Q2}}&lt;i&gt;{{Q4}}&lt;/i&gt;#</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</si>
  <si>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</si>
  <si>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"M6-NyO-55a-I-1-EN",
    "stimulus": "&lt;p&gt;Select the algebraic expression for the following statement: “{{Q1}} plus {{Q2}} times &lt;i&gt;{{Q3}}&lt;/i&gt;”.&lt;/p&gt;",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t>
  </si>
  <si>
    <t>&lt;p&gt;Selecciona la expresión algebraica para la siguiente frase: “{{Q1}} veces &lt;i&gt;{{Q3}},&lt;/i&gt; menos &lt;i&gt;{{Q4}}&lt;/i&gt; dividido entre {{Q2}}”.&lt;/p&gt;</t>
  </si>
  <si>
    <t>Q1 = min = 2; max = 10; step = 1
Q2 = min = 2; max = 10; step = 1
Q3 = list = x, y, a, b, c, m, n, p, k
Q4 = list = x, y, a, b, c, m, n, p, k</t>
  </si>
  <si>
    <t>A1={{Q1}}&lt;i&gt;{{Q3}}&lt;/i&gt; − &lt;span class="fr-math-v2 fr-draggable" contenteditable="false" data-original-math="\(\frac{{{Q4}}}{{{Q2}}}\)" draggable="true"&gt;\(\frac{{{Q4}}}{{{Q2}}}\)&lt;/span&gt;#*
A2={{Q1}}&lt;i&gt;{{Q3}}&lt;/i&gt; − &lt;span class="fr-math-v2 fr-draggable" contenteditable="false" data-original-math="\(\frac{{{Q4}}}{{{Q2}}}\)" draggable="true"&gt;\(\frac{{{Q2}}}{{{Q4}}}\)&lt;/span&gt;#
A3={{Q2}}&lt;i&gt;{{Q3}}&lt;/i&gt; − &lt;span class="fr-math-v2 fr-draggable" contenteditable="false" data-original-math="\(\frac{{{Q4}}}{{{Q1}}}\)" draggable="true"&gt;\(\frac{{{Q4}}}{{{Q1}}}\)&lt;/span&gt;#
A4={{Q1}}&lt;i&gt;{{Q4}}&lt;/i&gt; − &lt;span class="fr-math-v2 fr-draggable" contenteditable="false" data-original-math="\(\frac{{{Q3}}}{{{Q2}}}\)" draggable="true"&gt;\(\frac{{{Q3}}}{{{Q2}}}\)&lt;/span&gt;#
A5={{Q1}}&lt;i&gt;{{Q3}}&lt;/i&gt; + &lt;span class="fr-math-v2 fr-draggable" contenteditable="false" data-original-math="\(\frac{{{Q4}}}{{{Q2}}}\)" draggable="true"&gt;\(\frac{{{Q4}}}{{{Q2}}}\)&lt;/span&gt;#
A6=&lt;span class="fr-math-v2 fr-draggable" contenteditable="false" data-original-math="\(\frac{{{Q4}}}{{{Q2}}}\)" draggable="true"&gt;\(\frac{{{Q4}}}{{{Q2}}}\)&lt;/span&gt; − {{Q1}}&lt;i&gt;{{Q3}}&lt;/i&gt;#</t>
  </si>
  <si>
    <t>{
    "id": "M6-NyO-55a-I-2-EN",
    "stimulus": "&lt;p&gt;Select the algebraic expression for the following statement: “{{Q1}} times &lt;i&gt;{{Q3}},&lt;/i&gt; minus &lt;i&gt;{{Q4}}&lt;/i&gt; divided by {{Q2}}”.&lt;/p&gt;",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t>
  </si>
  <si>
    <t>&lt;p&gt;Selecciona la expresión algebraica para la siguiente frase: “El cuadrado de un número más su mitad”.&lt;/p&gt;</t>
  </si>
  <si>
    <t>Q3 = list = x, y, a, b, c, m, n, p, k
Q4 = list = x, y, a, b, c, m, n, p, k</t>
  </si>
  <si>
    <t>A1=&lt;i&gt;{{Q3}}&lt;/i&gt;&lt;sup&gt;2&lt;/sup&gt; + &lt;span class="fr-math-v2 fr-draggable" contenteditable="false" data-original-math="\(\frac{{{Q3}}}{2}\)" draggable="true"&gt;\(\frac{{{Q3}}}{2}\)&lt;/span&gt;#*
A2=&lt;i&gt;{{Q3}}&lt;/i&gt;&lt;sup&gt;2&lt;/sup&gt; + &lt;span class="fr-math-v2 fr-draggable" contenteditable="false" data-original-math="\(\frac{{{Q4}}}{2}\)" draggable="true"&gt;\(\frac{{{Q4}}}{2}\)&lt;/span&gt;#
A3=2&lt;i&gt;{{Q3}}&lt;/i&gt; + &lt;span class="fr-math-v2 fr-draggable" contenteditable="false" data-original-math="\(\frac{{{Q3}}}{2}\)" draggable="true"&gt;\(\frac{{{Q3}}}{2}\)&lt;/span&gt;#
A4=&lt;i&gt;{{Q3}}&lt;/i&gt;&lt;sup&gt;2&lt;/sup&gt; + 2&lt;i&gt;{{Q3}}&lt;/i&gt;#
A5=&lt;span class="fr-math-v2 fr-draggable" contenteditable="false" data-original-math="\(\frac{{{Q3}}^2+{{Q3}}}{2}\)" draggable="true"&gt;\(\frac{{{Q3}}^2+{{Q3}}}{2}\)&lt;/span&gt;#
A6=&lt;span class="fr-math-v2 fr-draggable" contenteditable="false" data-original-math="\(\frac{{{Q3}}^2}{2}\)" draggable="true"&gt;\(\frac{{{Q3}}^2}{2}\)&lt;/span&gt;#</t>
  </si>
  <si>
    <t>{"id":"M6-NyO-55a-I-3-EN","stimulus":"&lt;p&gt;Select the algebraic expression for the following statement: “The square of a number plus its half”.&lt;/p&gt;","hint":"&lt;p&gt;Look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3","label":null,"list":["x","y","a","b","c","m","n","p","k"]},{"name":"Q4","label":null,"list":["x","y","a","b","c","m","n","p","k"]}],"calculated":[{"name":"A1","label":"&lt;i&gt;{{Q3}}&lt;/i&gt;&lt;sup&gt;2&lt;/sup&gt; + &lt;span class=\"fr-math-v2 fr-draggable\" contenteditable=\"false\" data-original-math=\"\\(\\frac{{{Q3}}}{2}\\)\" draggable=\"true\"&gt;\\(\\frac{{{Q3}}}{2}\\)&lt;/span&gt;"},{"name":"A2","label":"&lt;i&gt;{{Q3}}&lt;/i&gt;&lt;sup&gt;2&lt;/sup&gt; + &lt;span class=\"fr-math-v2 fr-draggable\" contenteditable=\"false\" data-original-math=\"\\(\\frac{{{Q4}}}{2}\\)\" draggable=\"true\"&gt;\\(\\frac{{{Q4}}}{2}\\)&lt;/span&gt;","incorrect":true},{"name":"A3","label":"2&lt;i&gt;{{Q3}}&lt;/i&gt; + &lt;span class=\"fr-math-v2 fr-draggable\" contenteditable=\"false\" data-original-math=\"\\(\\frac{{{Q3}}}{2}\\)\" draggable=\"true\"&gt;\\(\\frac{{{Q3}}}{2}\\)&lt;/span&gt;","incorrect":true},{"name":"A4","label":"&lt;i&gt;{{Q3}}&lt;/i&gt;&lt;sup&gt;2&lt;/sup&gt; + 2&lt;i&gt;{{Q3}}&lt;/i&gt;","incorrect":true},{"name":"A5","label":"&lt;span class=\"fr-math-v2 fr-draggable\" contenteditable=\"false\" data-original-math=\"\\(\\frac{{{Q3}}^2+{{Q3}}}{2}\\)\" draggable=\"true\"&gt;\\(\\frac{{{Q3}}^2+{{Q3}}}{2}\\)&lt;/span&gt;","incorrect":true},{"name":"A6","label":"&lt;span class=\"fr-math-v2 fr-draggable\" contenteditable=\"false\" data-original-math=\"\\(\\frac{{{Q3}}^2}{2}\\)\" draggable=\"true\"&gt;\\(\\frac{{{Q3}}^2}{2}\\)&lt;/span&gt;","incorrect":true}],"uniques":true},"algorithm":{"name":"trueFalse","template":"Multiple choice – standard","params":{"countCorrect":1,"countIncorrect":2,"showCheckIcon":false,"columns":3}}}</t>
  </si>
  <si>
    <t>&lt;p&gt;Escribe esta expresión: “{{Q1}} veces &lt;i&gt;{{Q3}}&lt;/i&gt; más la mitad de &lt;i&gt;{{Q4}}&lt;/i&gt;”.&lt;/p&gt;</t>
  </si>
  <si>
    <t>{{response}}</t>
  </si>
  <si>
    <t>Q1 = "min": 2, "max": 10, "step": 1
Q3 = "list": ["x", "y", "a", "b", "c", "m", "n", "p", "k"]
Q4 = "list": ["x", "y", "a", "b", "c", "m", "n", "p", "k"]</t>
  </si>
  <si>
    <t>A1 = {{Q1}}{{Q3}}+\\frac{{{Q4}}}{2}</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</si>
  <si>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</si>
  <si>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{"id":"M6-NyO-55a-E-1-EN","stimulus":"&lt;p&gt;Type this expression: “{{Q1}} times &lt;i&gt;{{Q3}}&lt;/i&gt; plus half of &lt;i&gt;{{Q4}}&lt;/i&gt;”.&lt;/p&gt;","template":"&lt;p&gt;{{response}}&lt;/p&gt;","hint":"&lt;p&gt;Look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1","label":null,"min":2,"max":10,"step":1},{"name":"Q3","label":null,"list":["x","y","a","b","c","m","n","p","k"]},{"name":"Q4","label":null,"list":["x","y","a","b","c","m","n","p","k"]}],"calculated":[{"name":"A1","label":"2{{Q3}}+\\frac{{{Q4}}}{2}","function":"{{Q1}}{{Q3}}+\\frac{{{Q4}}}{2}"}],"uniques":true},"algorithm":{"name":"calculateOperation","params":{"method":"equivLiteral"}}}</t>
  </si>
  <si>
    <t>Escribe esta expresión: “&lt;i&gt;{{Q3}}&lt;/i&gt; menos &lt;i&gt;{{Q4}}&lt;/i&gt; dividido entre {{Q1}} y más el doble de &lt;i&gt;{{Q3}}&lt;/i&gt;”.</t>
  </si>
  <si>
    <t>A1 = {{Q3}}-\\frac{{{Q4}}}{{{Q1}}}+2{{Q3}}</t>
  </si>
  <si>
    <t>{
    "id": "M6-NyO-55a-E-2-EN",
    "stimulus": "&lt;p&gt;Type this expression: “&lt;i&gt;{{Q3}},&lt;/i&gt; minus &lt;i&gt;{{Q4}}&lt;/i&gt; divided by {{Q1}}, plus the double of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t>
  </si>
  <si>
    <t>Escribe esta expresión: “El cuadrado de &lt;i&gt;{{Q3}},&lt;/i&gt; más el cociente de &lt;i&gt;{{Q4}}&lt;/i&gt; entre &lt;i&gt;{{Q3}}&lt;/i&gt;”.</t>
  </si>
  <si>
    <t>Q3 = "list": ["x", "y", "a", "b", "c", "m", "n", "p", "k"]
Q4 = "list": ["x", "y", "a", "b", "c", "m", "n", "p", "k"]</t>
  </si>
  <si>
    <t>A1 = {{Q3}}^2+\\frac{{{Q4}}}{{{Q3}}}</t>
  </si>
  <si>
    <t>{
    "id": "M6-NyO-55a-E-3-EN",
    "stimulus": "&lt;p&gt;Type this expression: “The square of &lt;i&gt;{{Q3}},&lt;/i&gt; plus the quotient of &lt;i&gt;{{Q4}}&lt;/i&gt; divided by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t>
  </si>
  <si>
    <t>M6-NyO-55b</t>
  </si>
  <si>
    <t>Identifica el "términos", "factores" y "coeficientes" en expresiones algebraicas</t>
  </si>
  <si>
    <t>&lt;p&gt;Observa la expresión y selecciona las respuestas correctas.&lt;/p&gt;&lt;p style="text-align: center"&gt;{{Q1}}{{Q2}}{{Q3}}&lt;/p&gt;</t>
  </si>
  <si>
    <t>Q1 = min= 2;max= 9; step= 1
Q2 = list= &lt;i&gt;x&lt;/i&gt;, &lt;i&gt;y&lt;/i&gt;, &lt;i&gt;z&lt;/i&gt;, &lt;i&gt;t&lt;/i&gt;
Q3 = list= &lt;i&gt;x&lt;/i&gt;, &lt;i&gt;y&lt;/i&gt;, &lt;i&gt;z&lt;/i&gt;, &lt;i&gt;t&lt;/i&gt;</t>
  </si>
  <si>
    <t>A1=&lt;p&gt;{{Q1}} es un coeficiente.&lt;/p&gt;#*
A2=&lt;p&gt;{{Q1}} es un factor.&lt;/p&gt;#*
A3=&lt;p&gt;{{Q2}} es un factor.&lt;/p&gt;#*
A4=&lt;p&gt;{{Q3}} es un factor.&lt;/p&gt;#*
A5=&lt;p&gt;La expresión tiene 1 término.&lt;/p&gt;#*
A6=&lt;p&gt;La expresión tiene 3 factores.&lt;/p&gt;#*
A7=&lt;p&gt;La expresión tiene 2 factores.&lt;/p&gt;#|&lt;p&gt;La expresión tiene 3 factores: {{Q1}}, {{Q2}} y {{Q3}}.&lt;/p&gt;
A8=&lt;p&gt;La expresión tiene 3 términos.&lt;/p&gt;#|&lt;p&gt;La expresión tiene un solo término.&lt;/p&gt;
A9=&lt;p&gt;{{Q2}} es un coeficiente.&lt;/p&gt;#|&lt;p&gt;Solo {{Q1}} es un coeficiente.&lt;/p&gt;
A10=&lt;p&gt;{{Q3}} es un coeficiente.&lt;/p&gt;#|&lt;p&gt;Solo {{Q1}} es un coeficiente.&lt;/p&gt;
A11=&lt;p&gt;{{Q1}} es un término.&lt;/p&gt;#|&lt;p&gt;La expresión completa es un término.&lt;/p&gt;
A12=&lt;p&gt;{{Q2}} es un término.&lt;/p&gt;#|&lt;p&gt;La expresión completa es un término.&lt;/p&gt;
A13=&lt;p&gt;{{Q3}} es un término.&lt;/p&gt;#|&lt;p&gt;La expresión completa es un término.&lt;/p&gt;</t>
  </si>
  <si>
    <t>&lt;p&gt;Los &lt;b&gt;términos&lt;/b&gt; son números, variables o números multiplicando a variables.&lt;/p&gt;&lt;p&gt;Un &lt;b&gt;factor&lt;/b&gt; es una parte de un producto.&lt;/p&gt;&lt;p&gt;Un &lt;b&gt;coeficiente&lt;/b&gt; es un número que multiplica a una variable.&lt;/p&gt;</t>
  </si>
  <si>
    <t>{
    "id": "M6-NyO-55b-I-1-EN",
    "stimulus": "&lt;p&gt;Look at the expression and select the correct answers.&lt;/p&gt;&lt;p style=\"text-align: center\"&gt;{{Q1}}{{Q2}}{{Q3}}&lt;/p&gt;",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2,
                "max": 9,
                "step": 1
            },
            {
                "name": "Q2",
                "label": null,
                "list": [
                    "&lt;i&gt;x&lt;/i&gt;",
                    "&lt;i&gt;y&lt;/i&gt;",
                    "&lt;i&gt;z&lt;/i&gt;",
                    "&lt;i&gt;t&lt;/i&gt;"
                ]
            },
            {
                "name": "Q3",
                "label": null,
                "list": [
                    "&lt;i&gt;x&lt;/i&gt;",
                    "&lt;i&gt;y&lt;/i&gt;",
                    "&lt;i&gt;z&lt;/i&gt;",
                    "&lt;i&gt;t&lt;/i&gt;"
                ]
            }
        ],
        "calculated": [
            {
                "name": "A1",
                "label": "&lt;p&gt;{{Q1}} is a coefficient.&lt;/p&gt;"
            },
            {
                "name": "A2",
                "label": "&lt;p&gt;{{Q1}} is a factor.&lt;/p&gt;"
            },
            {
                "name": "A3",
                "label": "&lt;p&gt;{{Q2}} is a factor.&lt;/p&gt;"
            },
            {
                "name": "A4",
                "label": "&lt;p&gt;{{Q3}} is a factor.&lt;/p&gt;"
            },
            {
                "name": "A5",
                "label": "&lt;p&gt;The expression has 1 term.&lt;/p&gt;"
            },
            {
                "name": "A6",
                "label": "&lt;p&gt;The expression has 3 factors.&lt;/p&gt;"
            },
            {
                "name": "A7",
                "label": "&lt;p&gt;The expression has 2 factors.&lt;/p&gt;",
                "function": "",
                "incorrect": true,
                "feedback": "&lt;p&gt;The expression has 3 factors: {{Q1}}, {{Q2}}, and {{Q3}}.&lt;/p&gt;"
            },
            {
                "name": "A8",
                "label": "&lt;p&gt;The expression has 3 terms.&lt;/p&gt;",
                "function": "",
                "incorrect": true,
                "feedback": "&lt;p&gt;The expression has only one term.&lt;/p&gt;"
            },
            {
                "name": "A9",
                "label": "&lt;p&gt;{{Q2}} is a coefficient.&lt;/p&gt;",
                "function": "",
                "incorrect": true,
                "feedback": "&lt;p&gt;Only {{Q1}} is a coefficient.&lt;/p&gt;"
            },
            {
                "name": "A10",
                "label": "&lt;p&gt;{{Q3}} is a coefficient.&lt;/p&gt;",
                "function": "",
                "incorrect": true,
                "feedback": "&lt;p&gt;Only {{Q1}} is a coefficient.&lt;/p&gt;"
            },
            {
                "name": "A11",
                "label": "&lt;p&gt;{{Q1}} is a term.&lt;/p&gt;",
                "function": "",
                "incorrect": true,
                "feedback": "&lt;p&gt;The entire expression is a term.&lt;/p&gt;"
            },
            {
                "name": "A12",
                "label": "&lt;p&gt;{{Q2}} is a term.&lt;/p&gt;",
                "function": "",
                "incorrect": true,
                "feedback": "&lt;p&gt;The entire expression is a term.&lt;/p&gt;"
            },
            {
                "name": "A13",
                "label": "&lt;p&gt;{{Q3}} is a term.&lt;/p&gt;",
                "function": "",
                "incorrect": true,
                "feedback": "&lt;p&gt;The entire expression is a term.&lt;/p&gt;"
            }
        ],
        "uniques": true
    },
    "algorithm": {
        "name": "trueFalse",
        "template": "Multiple choice – multiple response",
        "params": {
            "countCorrect": 2,
            "countIncorrect": 1
                }
            }
        }</t>
  </si>
  <si>
    <t>&lt;p&gt;Observa la expresión y selecciona las respuestas correctas.&lt;/p&gt;&lt;p style="text-align: center"&gt;{{Q1}}{{Q3}}{{Q4}} + {{Q2}}{{Q3}}&lt;/p&gt;</t>
  </si>
  <si>
    <t>Q1 = min= 2; max= 9; step= 1
Q2 = min= 2; max= 9; step= 1
Q3 = list= &lt;i&gt;x&lt;/i&gt;, &lt;i&gt;y&lt;/i&gt;, &lt;i&gt;z&lt;/i&gt;, &lt;i&gt;t&lt;/i&gt;
Q4 = list= &lt;i&gt;x&lt;/i&gt;, &lt;i&gt;y&lt;/i&gt;, &lt;i&gt;z&lt;/i&gt;, &lt;i&gt;t&lt;/i&gt;</t>
  </si>
  <si>
    <t>A1=&lt;p&gt;{{Q1}} es un coeficiente.&lt;/p&gt;#*
A2=&lt;p&gt;{{Q2}} es un coeficiente.&lt;/p&gt;#*
A3=&lt;p&gt;La expresión tiene 2 términos.&lt;/p&gt;#*
A4=&lt;p&gt;El primer término tiene 3 factores.&lt;/p&gt;#*
A5=&lt;p&gt;El segundo término tiene 2 factores.&lt;/p&gt;#*
A6=&lt;p&gt;{{Q3}} es un coeficiente.&lt;/p&gt;#|&lt;p&gt;Los coeficientes son {{Q1}} y {{Q2}}.&lt;/p&gt;
A7=&lt;p&gt;{{Q4}} es un coeficiente.&lt;/p&gt;#|&lt;p&gt;Los coeficientes son {{Q1}} y {{Q2}}.&lt;/p&gt;
A8=&lt;p&gt;La expresión tiene 3 términos.&lt;/p&gt;#|&lt;p&gt;Tiene 2:  {{Q1}}{{Q3}}{{Q4}} y {{Q2}}{{Q3}}.&lt;/p&gt;
A9=&lt;p&gt;La expresión tiene 5 términos.&lt;/p&gt;#|&lt;p&gt;Tiene 2:  {{Q1}}{{Q3}}{{Q4}} y {{Q2}}{{Q3}}.&lt;/p&gt;
A10=&lt;p&gt;El primer término tiene 2 factores.&lt;/p&gt;#|&lt;p&gt;Tiene 3: {{Q1}}, {{Q3}}, y {{Q4}}.&lt;/p&gt;
A11=&lt;p&gt;El segundo término tiene 1 factor.&lt;/p&gt;#|&lt;p&gt;Tiene 2: {{Q2}} y {{Q3}}.&lt;/p&gt;</t>
  </si>
  <si>
    <t>{
    "id": "M6-NyO-55b-I-2-EN",
    "stimulus": "&lt;p&gt;Look at the expression and select the correct answers.&lt;/p&gt;&lt;p style=\"text-align: center\"&gt;{{Q1}}{{Q3}}{{Q4}} + {{Q2}}{{Q3}}&lt;/p&gt;",
    "hint": "&lt;p&gt;&lt;b&gt;Terms&lt;/b&gt; are numbers, variables, or numbers multiplying variables.&lt;/p&gt;&lt;p&gt;A &lt;b&gt;factor&lt;/b&gt; is part of a product.&lt;/p&gt;&lt;p&gt;A &lt;b&gt;coefficient&lt;/b&gt; is a number that multiplies a variable.&lt;/p&gt;",
    "feedback": "&lt;p&gt;&lt;b&gt;Terms&lt;/b&gt; are numbers, variables, or numbers multiplying variables.&lt;/p&gt;&lt;p&gt;A &lt;b&gt;factor&lt;/b&gt; is part of a product.&lt;/p&gt;&lt;p&gt;A &lt;b&gt;coefficient&lt;/b&gt; is a number that multiplies 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is a coefficient.&lt;/p&gt;"
            },
            {
                "name": "A2",
                "label": "&lt;p&gt;{{Q2}} is a coefficient.&lt;/p&gt;"
            },
            {
                "name": "A3",
                "label": "&lt;p&gt;The expression has 2 terms.&lt;/p&gt;"
            },
            {
                "name": "A4",
                "label": "&lt;p&gt;The first term has 3 factors.&lt;/p&gt;"
            },
            {
                "name": "A5",
                "label": "&lt;p&gt;The second term has 2 factors.&lt;/p&gt;"
            },
            {
                "name": "A6",
                "label": "&lt;p&gt;{{Q3}} is a coefficient.&lt;/p&gt;",
                "function": "",
                "incorrect": true,
                "feedback": "&lt;p&gt;The coefficients are {{Q1}} and {{Q2}}.&lt;/p&gt;"
            },
            {
                "name": "A7",
                "label": "&lt;p&gt;{{Q4}} is a coefficient.&lt;/p&gt;",
                "function": "",
                "incorrect": true,
                "feedback": "&lt;p&gt;The coefficients are {{Q1}} and {{Q2}}.&lt;/p&gt;"
            },
            {
                "name": "A8",
                "label": "&lt;p&gt;The expression has 3 terms.&lt;/p&gt;",
                "function": "",
                "incorrect": true,
                "feedback": "&lt;p&gt;It has 2: {{Q1}}{{Q3}}{{Q4}} and {{Q2}}{{Q3}}.&lt;/p&gt;"
            },
            {
                "name": "A9",
                "label": "&lt;p&gt;The expression has 5 terms.&lt;/p&gt;",
                "function": "",
                "incorrect": true,
                "feedback": "&lt;p&gt;It has 2: {{Q1}}{{Q3}}{{Q4}} and {{Q2}}{{Q3}}.&lt;/p&gt;"
            },
            {
                "name": "A10",
                "label": "&lt;p&gt;The first term has 2 factors.&lt;/p&gt;",
                "function": "",
                "incorrect": true,
                "feedback": "&lt;p&gt;It has 3: {{Q1}}, {{Q3}}, and {{Q4}}.&lt;/p&gt;"
            },
            {
                "name": "A11",
                "label": "&lt;p&gt;The second term has 1 factor.&lt;/p&gt;",
                "function": "",
                "incorrect": true,
                "feedback": "&lt;p&gt;It has 2: {{Q2}} and {{Q3}}.&lt;/p&gt;"
            }
        ],
        "uniques": true
    },
    "algorithm": {
        "name": "trueFalse",
        "template": "Multiple choice – multiple response",
        "params": {
            "countCorrect": 2,
            "countIncorrect": 1
        }
    }
}</t>
  </si>
  <si>
    <t>&lt;p&gt;Observa la expresión y selecciona las respuestas correctas.&lt;/p&gt;&lt;p style="text-align: center"&gt;
{{Q1}}{{Q2}}&lt;sup&gt;{{Q3}}&lt;/sup&gt;{{Q4}} + {{Q5}}{{Q2}}&lt;/p&gt;</t>
  </si>
  <si>
    <t>Q1 = min= -9; max= -1; step= 1
Q2 = list= &lt;i&gt;x&lt;/i&gt;, &lt;i&gt;y&lt;/i&gt;, &lt;i&gt;z&lt;/i&gt;, &lt;i&gt;t&lt;/i&gt;
Q3 = list= 2, 3, 4
Q4 = list= &lt;i&gt;x&lt;/i&gt;, &lt;i&gt;y&lt;/i&gt;, &lt;i&gt;z&lt;/i&gt;, &lt;i&gt;t&lt;/i&gt;
Q5 = min= 2; max= 9; step= 1</t>
  </si>
  <si>
    <t>A1=&lt;p&gt;{{Q1}} es un coeficiente.&lt;/p&gt;#*
A2=&lt;p&gt;{{Q5}} es un coeficiente.&lt;/p&gt;#*
A3=&lt;p&gt;La expresión tiene 2 términos.&lt;/p&gt;#*
A4=&lt;p&gt;El primer término tiene 3 factores.&lt;/p&gt;#*
A5=&lt;p&gt;El segundo término tiene 2 factores.&lt;/p&gt;#*
A6=&lt;p&gt;{{Q2}} es un coeficiente.&lt;/p&gt;#|&lt;p&gt;Los coeficientes son {{Q1}} y {{Q5}}.&lt;/p&gt;
A7=&lt;p&gt;{{Q3}} es un coeficiente.&lt;/p&gt;#|&lt;p&gt;Los coeficientes son {{Q1}} y {{Q5}}.&lt;/p&gt;
A8=&lt;p&gt;La expresión tiene 4 términos.&lt;/p&gt;#|&lt;p&gt;Tiene 2:  {{Q1}}{{Q2}}&lt;sup&gt;{{Q3}}&lt;/sup&gt;{{Q4}} y {{Q5}}{{Q2}}.&lt;/p&gt;
A9=&lt;p&gt;La expresión tiene 6 términos.&lt;/p&gt;#|&lt;p&gt;Tiene 2:  {{Q1}}{{Q2}}&lt;sup&gt;{{Q3}}&lt;/sup&gt;{{Q4}} y {{Q5}}{{Q2}}.&lt;/p&gt;
A10=&lt;p&gt;El primer término tiene 2 factores.&lt;/p&gt;#|&lt;p&gt;Tiene 3: {{Q1}}, {{Q2}}&lt;sup&gt;{{Q3}}&lt;/sup&gt; y {{Q4}}.&lt;/p&gt;
A11=&lt;p&gt;El segundo término tiene 1 factor.&lt;/p&gt;#|&lt;p&gt;Tiene 2: {{Q5}} y {{Q2}}.&lt;/p&gt;</t>
  </si>
  <si>
    <t>{
    "id": "M6-NyO-55b-I-3-EN",
    "stimulus": "&lt;p&gt;Look at the expression and select the correct answers.&lt;/p&gt;&lt;p style=\"text-align: center\"&gt;\n{{Q1}}{{Q2}}&lt;sup&gt;{{Q3}}&lt;/sup&gt;{{Q4}} + {{Q5}}{{Q2}}&lt;/p&gt;",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is a coefficient.&lt;/p&gt;"
            },
            {
                "name": "A2",
                "label": "&lt;p&gt;{{Q5}} is a coefficient.&lt;/p&gt;"
            },
            {
                "name": "A3",
                "label": "&lt;p&gt;The expression has 2 terms.&lt;/p&gt;"
            },
            {
                "name": "A4",
                "label": "&lt;p&gt;The first term has 3 factors.&lt;/p&gt;"
            },
            {
                "name": "A5",
                "label": "&lt;p&gt;The second term has 2 factors.&lt;/p&gt;"
            },
            {
                "name": "A6",
                "label": "&lt;p&gt;{{Q2}} is a coefficient.&lt;/p&gt;",
                "function": "",
                "incorrect": true,
                "feedback": "&lt;p&gt;The coefficients are {{Q1}} and {{Q5}}.&lt;/p&gt;"
            },
            {
                "name": "A7",
                "label": "&lt;p&gt;{{Q3}} is a coefficient.&lt;/p&gt;",
                "function": "",
                "incorrect": true,
                "feedback": "&lt;p&gt;The coefficients are {{Q1}} and {{Q5}}.&lt;/p&gt;"
            },
            {
                "name": "A8",
                "label": "&lt;p&gt;The expression has 4 terms.&lt;/p&gt;",
                "function": "",
                "incorrect": true,
                "feedback": "&lt;p&gt;There are 2: {{Q1}}{{Q2}}&lt;sup&gt;{{Q3}}&lt;/sup&gt;{{Q4}} and {{Q5}}{{Q2}}.&lt;/p&gt;"
            },
            {
                "name": "A9",
                "label": "&lt;p&gt;The expression has 6 terms.&lt;/p&gt;",
                "function": "",
                "incorrect": true,
                "feedback": "&lt;p&gt;There are 2: {{Q1}}{{Q2}}&lt;sup&gt;{{Q3}}&lt;/sup&gt;{{Q4}} and {{Q5}}{{Q2}}.&lt;/p&gt;"
            },
            {
                "name": "A10",
                "label": "&lt;p&gt;The first term has 2 factors.&lt;/p&gt;",
                "function": "",
                "incorrect": true,
                "feedback": "&lt;p&gt;There are 3: {{Q1}}, {{Q2}}&lt;sup&gt;{{Q3}}&lt;/sup&gt;, and {{Q4}}.&lt;/p&gt;"
            },
            {
                "name": "A11",
                "label": "&lt;p&gt;The second term has 1 factor.&lt;/p&gt;",
                "function": "",
                "incorrect": true,
                "feedback": "&lt;p&gt;There are 2: {{Q5}} and {{Q2}}.&lt;/p&gt;"
            }
        ],
        "uniques": true
    },
    "algorithm": {
        "name": "trueFalse",
        "template": "Multiple choice – multiple response",
        "params": {
            "countCorrect": 2,
            "countIncorrect": 1
        }
    }
}</t>
  </si>
  <si>
    <t>M6-NyO-55c</t>
  </si>
  <si>
    <t>Calcula el valor de una expresión algebraica dando un valor concreto a las variables</t>
  </si>
  <si>
    <t>&lt;p&gt;Arrastra el valor de la siguiente expresión cuando &lt;i&gt;{{Q3}}&lt;/i&gt; = {{Q2}}.&lt;/p&gt;</t>
  </si>
  <si>
    <t>&lt;p style=\"text-align: center\"&gt;{{Q1}}&lt;i&gt;{{Q3}}&lt;/i&gt; {{T2}} {{T3}} = {{response}}&lt;/p&gt;</t>
  </si>
  <si>
    <t>Q1 = "min": 2, "max": 9, "step": 1
Q2 = "min": -9, "max": 9, "step": 1
Q3 = list: ["x", "a", "b", "c", "m", "n", "p", "k"]
Q5 = "min": -9, "max": 9, "step": 1
Q6 = "min": -9, "max": 9, "step": 1
Q7 = "min": -9, "max": 9, "step": 1</t>
  </si>
  <si>
    <t>T1 = {{Q5}}-{{Q1}}*{{Q2}}
T2 = if ({{T1}} &lt; 0) {'−'} else {'+'}
T3 = math.abs({{T1}})
T4 = if ({{Q2}} &lt; 0) {'('+{{Q2}}+')'} else {{{Q2}}}
T5 = {{Q1}}*{{Q2}}
A1 = {{Q5}}
A2 = {{Q6}}
A3 = {{Q7}}</t>
  </si>
  <si>
    <t>&lt;p&gt;Sustituye en la expresión el valor de &lt;i&gt;{{Q3}}&lt;/i&gt;:&lt;/p&gt;&lt;p style=\"text-align: center\"&gt;{{Q1}}&lt;i&gt;{{Q3}}&lt;/i&gt; {{T2}} {{T3}} =&lt;/p&gt;&lt;p style=\"text-align: center\"&gt;= {{Q1}} × {{T4}} {{T2}} {{T3}} = ...&lt;/p&gt;</t>
  </si>
  <si>
    <t>&lt;p&gt;Para calcular el valor de la expresión, hay que sustituir el valor de &lt;i&gt;{{Q3}}&lt;/i&gt;:&lt;/p&gt;&lt;p style=\"text-align: center\"&gt;{{Q1}}&lt;i&gt;{{Q3}}&lt;/i&gt; {{T2}} {{T3}} =&lt;/p&gt;&lt;p style=\"text-align: center\"&gt;= {{Q1}} × {{T4}} {{T2}} {{T3}} =&lt;/p&gt;&lt;p style=\"text-align: center\"&gt;= {{T5}} {{T2}} {{T3}} = {{A1}}&lt;/p&gt;</t>
  </si>
  <si>
    <t>{
    "id": "M6-NyO-55c-I-1-EN",
    "stimulus": "&lt;p&gt;Drag the value of the following expression when &lt;i&gt;{{Q3}}&lt;/i&gt; = {{Q2}}.&lt;/p&gt;",
    "template": "&lt;p style=\"text-align: center\"&gt;{{Q1}}&lt;i&gt;{{Q3}}&lt;/i&gt; {{T2}} {{T3}} = {{response}}&lt;/p&gt;",
    "hint": "&lt;p&gt;Replace the value of &lt;i&gt;{{Q3}}&lt;/i&gt; in the expression:&lt;/p&gt;&lt;p style=\"text-align: center\"&gt;{{Q1}}&lt;i&gt;{{Q3}}&lt;/i&gt; {{T2}} {{T3}} =&lt;/p&gt;&lt;p style=\"text-align: center\"&gt;= {{Q1}} × {{T4}} {{T2}} {{T3}} = ...&lt;/p&gt;",
    "feedback": "&lt;p&gt;To calculate the expression, the value of &lt;i&gt;{{Q3}}&lt;/i&gt; must be substituted:&lt;/p&gt;&lt;p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t>
  </si>
  <si>
    <t>&lt;p&gt;Arrastra el valor de la siguiente expresión cuando &lt;i&gt;{{Q3}}&lt;/i&gt; = {{Q5}}.&lt;/p&gt;</t>
  </si>
  <si>
    <t>&lt;p style=\"text-align: center\"&gt;{{Q1}}&lt;i&gt;{{Q3}}&lt;/i&gt;&lt;sup&gt;2&lt;/sup&gt; − {{Q2}}&lt;i&gt;{{Q3}}&lt;/i&gt; = {{response}}&lt;/p&gt;</t>
  </si>
  <si>
    <t>Q1 = "min": 2, "max": 9, "step": 1
Q2 = "min": 2, "max": 9, "step": 1
Q3 = list: ["x", "a", "b", "c", "m", "n", "p", "k"]
Q5 = "min": -5, "max": 5, "step": 1
Q6 = "min": -5, "max": 5, "step": 1
Q7 = "min": -5, "max": 5, "step": 1</t>
  </si>
  <si>
    <t>T1 = if ({{Q5}} &lt; 0) {'('+{{Q5}}+')'} else {{{Q5}}}
T2 = {{Q1}}*{{Q5}}*{{Q5}}
T3 = if ({{Q2}}*{{Q5}} &lt; 0) {'('+{{Q2}}*{{Q5}}+')'} else {{{Q2}}*{{Q5}}}
A1 = {{Q1}}*{{Q5}}*{{Q5}}-{{Q2}}*{{Q5}}
A2 = {{Q1}}*{{Q5}}*{{Q5}}-{{Q2}}*{{Q6}}
A3 = {{Q1}}*{{Q5}}*{{Q5}}-{{Q2}}*{{Q7}}</t>
  </si>
  <si>
    <t>&lt;p&gt;Sustituye en la expresión el valor de &lt;i&gt;{{Q3}}&lt;/i&gt;:&lt;/p&gt;&lt;p style=\"text-align: center\"&gt;{{Q1}}&lt;i&gt;{{Q3}}&lt;/i&gt;&lt;sup&gt;2&lt;/sup&gt; − {{Q2}}&lt;i&gt;{{Q3}}&lt;/i&gt; =&lt;/p&gt;&lt;p style=\"text-align: center\"&gt;= {{Q1}} × ({{Q5}})&lt;sup&gt;2&lt;/sup&gt; − {{Q2}} × {{T1}} = ...&lt;/p&gt;</t>
  </si>
  <si>
    <t>&lt;p&gt;Para calcular el valor de la expresión, hay que sustituir el valor de &lt;i&gt;{{Q3}}&lt;/i&gt;:&lt;/p&gt;&lt;p style=\"text-align: center\"&gt;{{Q1}}&lt;i&gt;{{Q3}}&lt;/i&gt;&lt;sup&gt;2&lt;/sup&gt; − {{Q2}}&lt;i&gt;{{Q3}}&lt;/i&gt; =&lt;/p&gt;&lt;p style=\"text-align: center\"&gt;= {{Q1}} × ({{Q5}})&lt;sup&gt;2&lt;/sup&gt; − {{Q2}} × {{T1}} =&lt;/p&gt;&lt;p style=\"text-align: center\"&gt;= {{T2}} − {{T3}} = {{A1}}&lt;/p&gt;</t>
  </si>
  <si>
    <t>{
    "id": "M6-NyO-55c-I-2-EN",
    "stimulus": "&lt;p&gt;Drag the value of the following expression when &lt;i&gt;{{Q3}}&lt;/i&gt; = {{Q5}}.&lt;/p&gt;",
    "template": "&lt;p style=\"text-align: center\"&gt;{{Q1}}&lt;i&gt;{{Q3}}&lt;/i&gt;&lt;sup&gt;2&lt;/sup&gt; − {{Q2}}&lt;i&gt;{{Q3}}&lt;/i&gt; = {{response}}&lt;/p&gt;",
    "hint": "&lt;p&gt;Replace the value of &lt;i&gt;{{Q3}}&lt;/i&gt; in the expression:&lt;/p&gt;&lt;p style=\"text-align: center\"&gt;{{Q1}}&lt;i&gt;{{Q3}}&lt;/i&gt;&lt;sup&gt;2&lt;/sup&gt; − {{Q2}}&lt;i&gt;{{Q3}}&lt;/i&gt; =&lt;/p&gt;&lt;p style=\"text-align: center\"&gt;= {{Q1}} × ({{Q5}})&lt;sup&gt;2&lt;/sup&gt; − {{Q2}} × {{T1}} = ...&lt;/p&gt;",
    "feedback": "&lt;p&gt;To calculate the expression, the value of &lt;i&gt;{{Q3}}&lt;/i&gt; must be replaced:&lt;/p&gt;&lt;p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t>
  </si>
  <si>
    <t>&lt;p style=\"text-align: center\"&gt;&lt;span class=\"fr-math-v2 fr-draggable\" contenteditable=\"false\" data-original-math=\"\\(\\frac{{{Q1}}\\ +\\ {{T3}}}{{{Q3}}}\\)\" draggable=\"true\"&gt;\\(\\frac{{{Q1}}\\ +\\ {{T1}}}{{{Q3}}}\\)&lt;/span&gt; = {{response}}&lt;/p&gt;</t>
  </si>
  <si>
    <t>Q1 = "min": 1, "max": 5, "step": 1
Q2 = "min": 1, "max": 9, "step": 1
Q3 = list: ["x", "a", "b", "c", "m", "n", "p", "k"]
Q5 = "min": 5, "max": 9, "step": 1
Q6 = "min": 1, "max": 9, "step": 1
Q7 = "min": 1, "max": 9, "step": 1</t>
  </si>
  <si>
    <t>T1 = {{Q2}}*{{Q5}}-{{Q1}}
T2 = {{Q2}}*{{Q5}}
A1 = {{Q5}}
A2 = {{Q6}}
A3 = {{Q7}}</t>
  </si>
  <si>
    <t>&lt;p&gt;Sustituye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t>
  </si>
  <si>
    <t>&lt;p&gt;Para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t>
  </si>
  <si>
    <t>{
    "id": "M6-NyO-55c-I-3-EN",
    "stimulus": "&lt;p&gt;Drag the value of the following expression when &lt;i&gt;{{Q3}}&lt;/i&gt; = {{Q2}}.&lt;/p&gt;",
    "template": "&lt;p style=\"text-align: center\"&gt;&lt;span class=\"fr-math-v2 fr-draggable\" contenteditable=\"false\" data-original-math=\"\\(\\frac{{{Q1}}\\ +\\ {{T3}}}{{{Q3}}}\\)\" draggable=\"true\"&gt;\\(\\frac{{{Q1}}\\ +\\ {{T1}}}{{{Q3}}}\\)&lt;/span&gt; = {{response}}&lt;/p&gt;",
    "hint": "&lt;p&gt;Replace the value of &lt;i&gt;{{Q3}}&lt;/i&gt; in the expression:&lt;/p&gt;&lt;p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"&lt;p&gt;To calculate the expression, the value of &lt;i&gt;{{Q3}}&lt;/i&gt; must be replaced:&lt;/p&gt;&lt;p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t>
  </si>
  <si>
    <t>Escribe el valor de la siguiente expresión cuando &lt;i&gt;{{Q3}}&lt;/i&gt; = {{Q5}} y &lt;i&gt;{{Q4}}&lt;/i&gt; = {{Q6}}.</t>
  </si>
  <si>
    <t>&lt;p style=\"text-align: center\"&gt;{{Q1}}&lt;i&gt;{{Q3}}&lt;/i&gt; + {{Q2}}&lt;i&gt;{{Q4}}&lt;/i&gt; = {{response}}&lt;/p&gt;</t>
  </si>
  <si>
    <t>Q1 = "min": 2, "max": 9, "step": 1
Q2 = "min": 2, "max": 9, "step": 1
Q3 = list: ["x", "a", "b", "c", "m", "n", "p", "k"]
Q4 = list: ["x", "a", "b", "c", "m", "n", "p", "k"]
Q5 = "min": 0, "max": 9, "step": 1
Q6 = "min": 0, "max": 9, "step": 1</t>
  </si>
  <si>
    <t>T1 = {{Q1}}*{{Q5}}
T2 = {{Q2}}{{Q6}}
A1 = {{Q1}}*{{Q5}}+{{Q2}}{{Q6}}</t>
  </si>
  <si>
    <t>&lt;p&gt;Sustituye en la expresión los valores de &lt;i&gt;{{Q3}}&lt;/i&gt; y &lt;i&gt;{{Q4}}&lt;/i&gt;:&lt;/p&gt;&lt;p style=\"text-align: center\"&gt;{{Q1}}&lt;i&gt;{{Q3}}&lt;/i&gt; + {{Q2}}&lt;i&gt;{{Q4}}&lt;/i&gt; =&lt;/p&gt;&lt;p style=\"text-align: center\"&gt;= {{Q1}} × {{Q5}} + {{Q2}} × {{Q6}}&lt;/p&gt;</t>
  </si>
  <si>
    <t>&lt;p&gt;Para calcular el valor de la expresión, hay que sustituir los valores de &lt;i&gt;{{Q3}}&lt;/i&gt; y &lt;i&gt;{{Q4}}&lt;/i&gt;:&lt;/p&gt;&lt;p style=\"text-align: center\"&gt;{{Q1}}&lt;i&gt;{{Q3}}&lt;/i&gt; + {{Q2}}&lt;i&gt;{{Q4}}&lt;/i&gt; =&lt;/p&gt;&lt;p style=\"text-align: center\"&gt;= {{Q1}} × {{Q5}} + {{Q2}} × {{Q6}} =&lt;/p&gt;&lt;p style=\"text-align: center\"&gt;= {{T1}} + {{T2}} = {{A1}}&lt;/p&gt;</t>
  </si>
  <si>
    <t>{
    "id": "M6-NyO-55c-E-1-EN",
    "stimulus": "&lt;p&gt;Type the value of the following expression when &lt;i&gt;{{Q3}}&lt;/i&gt; = {{Q5}} and &lt;i&gt;{{Q4}}&lt;/i&gt; = {{Q6}}.&lt;/p&gt;",
    "template": "&lt;p style=\"text-align: center\"&gt;{{Q1}}&lt;i&gt;{{Q3}}&lt;/i&gt; + {{Q2}}&lt;i&gt;{{Q4}}&lt;/i&gt; = {{response}}&lt;/p&gt;",
    "hint": "&lt;p&gt;Replace the values of &lt;i&gt;{{Q3}}&lt;/i&gt; and &lt;i&gt;{{Q4}}&lt;/i&gt; in the expression:&lt;/p&gt;&lt;p style=\"text-align: center\"&gt;{{Q1}}&lt;i&gt;{{Q3}}&lt;/i&gt; + {{Q2}}&lt;i&gt;{{Q4}}&lt;/i&gt; =&lt;/p&gt;&lt;p style=\"text-align: center\"&gt;= {{Q1}} × {{Q5}} + {{Q2}} × {{Q6}} = ...&lt;/p&gt;",
    "feedback": "&lt;p&gt;To calculate the expression, the values of &lt;i&gt;{{Q3}}&lt;/i&gt; and &lt;i&gt;{{Q4}}&lt;/i&gt; must be replaced:&lt;/p&gt;&lt;p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t>
  </si>
  <si>
    <t>&lt;p&gt;Escribe el valor de la siguiente expresión cuando &lt;i&gt;{{Q3}}&lt;/i&gt; = {{Q5}} y &lt;i&gt;{{Q4}}&lt;/i&gt; = {{Q6}}.&lt;/p&gt;</t>
  </si>
  <si>
    <t>&lt;p style=\"text-align: center\"&gt;{{Q1}}(&lt;i&gt;{{Q3}}&lt;/i&gt; − &lt;i&gt;{{Q4}}&lt;/i&gt;) − {{Q2}} = {{response}}&lt;/p&gt;</t>
  </si>
  <si>
    <t>T1 = {{Q5}}-{{Q6}}
T2 = if ({{T1}} &lt; 0) {'('+{{T1}}+')'} else {{{T1}}}
A1 = {{Q1}}*({{Q5}}-{{Q6}})-{{Q2}}</t>
  </si>
  <si>
    <t>&lt;p&gt;Sustituye en la expresión los valores de &lt;i&gt;{{Q3}}&lt;/i&gt; y &lt;i&gt;{{Q4}}&lt;/i&gt;:&lt;/p&gt;&lt;p style=\"text-align: center\"&gt;{{Q1}}(&lt;i&gt;{{Q3}}&lt;/i&gt; − &lt;i&gt;{{Q4}}&lt;/i&gt;) − {{Q2}} =&lt;/p&gt;&lt;p style=\"text-align: center\"&gt;= {{Q1}} × ({{Q5}} − {{Q6}}) − {{Q2}} = ...&lt;/p&gt;</t>
  </si>
  <si>
    <t>&lt;p&gt;Para calcular el valor de la expresión, hay que sustituir los valores de &lt;i&gt;{{Q3}}&lt;/i&gt; y &lt;i&gt;{{Q4}}&lt;/i&gt;:&lt;/p&gt;&lt;p style=\"text-align: center\"&gt;{{Q1}}(&lt;i&gt;{{Q3}}&lt;/i&gt; − &lt;i&gt;{{Q4}}&lt;/i&gt;) − {{Q2}} =&lt;/p&gt;&lt;p style=\"text-align: center\"&gt;= {{Q1}} × ({{Q5}} − {{Q6}}) − {{Q2}} =&lt;/p&gt;&lt;p style=\"text-align: center\"&gt;= {{Q1}} × {{T2}} − {{Q2}} = {{A1}}&lt;/p&gt;</t>
  </si>
  <si>
    <t>{
    "id": "M6-NyO-55c-E-2-EN",
    "stimulus": "&lt;p&gt;Type the value of the following expression when &lt;i&gt;{{Q3}}&lt;/i&gt; = {{Q5}} and &lt;i&gt;{{Q4}}&lt;/i&gt; = {{Q6}}.&lt;/p&gt;",
    "template": "&lt;p style=\"text-align: center\"&gt;{{Q1}}(&lt;i&gt;{{Q3}}&lt;/i&gt; − &lt;i&gt;{{Q4}}&lt;/i&gt;) − {{Q2}} = {{response}}&lt;/p&gt;",
    "hint": "&lt;p&gt;Replace the values of &lt;i&gt;{{Q3}}&lt;/i&gt; and &lt;i&gt;{{Q4}}&lt;/i&gt; in the expression:&lt;/p&gt;&lt;p style=\"text-align: center\"&gt;{{Q1}}(&lt;i&gt;{{Q3}}&lt;/i&gt; − &lt;i&gt;{{Q4}}&lt;/i&gt;) − {{Q2}} =&lt;/p&gt;&lt;p style=\"text-align: center\"&gt;= {{Q1}} × ({{Q5}} − {{Q6}}) − {{Q2}} = ...&lt;/p&gt;",
    "feedback": "&lt;p&gt;To calculate the expression, the values of &lt;i&gt;{{Q3}}&lt;/i&gt; and &lt;i&gt;{{Q4}}&lt;/i&gt; must be replaced:&lt;/p&gt;&lt;p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t>
  </si>
  <si>
    <t>&lt;p style=\"text-align: center\"&gt;&lt;span class=\"fr-math-v2 fr-draggable\" contenteditable=\"false\" data-original-math=\"\\(\\frac{{{Q1}}{{Q3}}\\ {{T2}}\\ {{T3}}}{{{Q4}}}\\)\" draggable=\"true\"&gt;\\(\\frac{{{Q1}}{{Q3}}\\ {{T2}}\\ {{T3}}}{{{Q4}}}\\)&lt;/span&gt; = {{response}}&lt;/p&gt;</t>
  </si>
  <si>
    <t>Q1 = "min": 2, "max": 9, "step": 1
Q2 = "min": -9, "max": 9, "step": 1
Q3 = list: ["x", "a", "b", "c", "m", "n", "p", "k"]
Q4 = list: ["x", "a", "b", "c", "m", "n", "p", "k"]
Q5 = "min": 0, "max": 9, "step": 1
Q6 = "min": 2, "max": 9, "step": 1</t>
  </si>
  <si>
    <t>T1 = {{Q2}}*{{Q6}}-{{Q1}}*{{Q5}}
T2 = if ({{T1}} &lt; 0) {'-'} else {'+'}
T3 = math.abs({{T1}})
T4 = {{Q1}}*{{Q5}}+{{T1}}
A1 = {{Q2}}</t>
  </si>
  <si>
    <t>&lt;p&gt;Sustituye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t>
  </si>
  <si>
    <t>&lt;p&gt;Para calcular el valor de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t>
  </si>
  <si>
    <t>{
    "id": "M6-NyO-55c-E-3-EN",
    "stimulus": "&lt;p&gt;Type the value of the following expression when &lt;i&gt;{{Q3}}&lt;/i&gt; = {{Q5}} and &lt;i&gt;{{Q4}}&lt;/i&gt; = {{Q6}}.&lt;/p&gt;",
    "template": "&lt;p style=\"text-align: center\"&gt;&lt;span class=\"fr-math-v2 fr-draggable\" contenteditable=\"false\" data-original-math=\"\\(\\frac{{{Q1}}{{Q3}}\\ {{T2}}\\ {{T3}}}{{{Q4}}}\\)\" draggable=\"true\"&gt;\\(\\frac{{{Q1}}{{Q3}}\\ {{T2}}\\ {{T3}}}{{{Q4}}}\\)&lt;/span&gt; = {{response}}&lt;/p&gt;",
    "hint": "&lt;p&gt;Replace the values of &lt;i&gt;{{Q3}}&lt;/i&gt; and &lt;i&gt;{{Q4}}&lt;/i&gt; in the expression:&lt;/p&gt;&lt;p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"&lt;p&gt;To calculate the expression, the values of &lt;i&gt;{{Q3}}&lt;/i&gt; and &lt;i&gt;{{Q4}}&lt;/i&gt; must be replaced:&lt;p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t>
  </si>
  <si>
    <t>M6-NyO-56a</t>
  </si>
  <si>
    <t>Construye una expresión algebraica equivalente mediante agrupación de términos</t>
  </si>
  <si>
    <t>&lt;p&gt;Elige la expresión que es equivalente a:&lt;/p&gt;&lt;p style=\"text-align: center\"&gt;({{Q1}}&lt;i&gt;{{Q6}}&lt;/i&gt; + {{Q2}}) × {{Q3}} + {{Q4}}&lt;i&gt;{{Q6}}&lt;/i&gt; − {{Q5}}&lt;/p&gt;
{{T1}}&lt;i&gt;{{Q6}}&lt;/i&gt; + {{T2}}*
{{T3}}&lt;i&gt;{{Q6}}&lt;/i&gt; + {{T4}}
{{T5}}&lt;i&gt;{{Q6}}&lt;/i&gt; + {{T6}}</t>
  </si>
  <si>
    <t>Q1 = "min": 2, "max": 9, "step": 1
Q2 = "min": 2, "max": 9, "step": 1
Q3 = "min": 2, "max": 9, "step": 1
Q4 = "min": 2, "max": 9, "step": 1
Q5 = "min": 2, "max": 9, "step": 1
Q6 = "list": ["x", "a", "b", "c", "m", "n", "p", "k"]</t>
  </si>
  <si>
    <t>T1 = {{Q1}}*{{Q3}}+{{Q4}}
T2 = {{Q2}}*{{Q3}}-{{Q5}}
T3 = {{Q1}}*{{Q4}}+{{Q3}}
T4 = {{Q2}}*{{Q3}}
T5 = {{Q2}}+{{Q4}}
T6 = {{Q2}}*{{Q5}}+{{Q3}}
T7 = {{Q1}}*{{Q3}}
T8 = {{Q2}}*{{Q3}}</t>
  </si>
  <si>
    <t>&lt;p&gt;Desarrolla el paréntesis y luego agrupa los términos:&lt;/p&gt;&lt;p style=\"text-align: center\"&gt;({{Q1}}&lt;i&gt;{{Q6}}&lt;/i&gt; + {{Q2}}) × {{Q3}} + {{Q4}}&lt;i&gt;{{Q6}}&lt;/i&gt; − {{Q5}} =&lt;/p&gt;&lt;p style=\"text-align: center\"&gt;= {{T7}}&lt;i&gt;{{Q6}}&lt;/i&gt; + {{T8}} + {{Q4}}&lt;i&gt;{{Q6}}&lt;/i&gt; − {{Q5}} = ...&lt;/p&gt;</t>
  </si>
  <si>
    <t>&lt;p&gt;Primero se desarrolla el paréntesis y luego se agrupan los términos:&lt;/p&gt;&lt;p style=\"text-align: center\"&gt;({{Q1}}&lt;i&gt;{{Q6}}&lt;/i&gt; + {{Q2}}) × {{Q3}} + {{Q4}}&lt;i&gt;{{Q6}}&lt;/i&gt; − {{Q5}} =&lt;/p&gt;&lt;p style=\"text-align: center\"&gt;= {{T7}}&lt;i&gt;{{Q6}}&lt;/i&gt; + {{T8}} + {{Q4}}&lt;i&gt;{{Q6}}&lt;/i&gt; − {{Q5}} =&lt;/p&gt;&lt;p style=\"text-align: center\"&gt;= {{T1}}&lt;i&gt;{{Q6}}&lt;/i&gt; + {{T2}}&lt;/p&gt;</t>
  </si>
  <si>
    <t>{
    "id": "M6-NyO-56a-I-1-EN",
    "stimulus": "&lt;p&gt;Choose the expression that is equivalent to:&lt;/p&gt;&lt;p style=\"text-align: center\"&gt;({{Q1}}&lt;i&gt;{{Q6}}&lt;/i&gt; + {{Q2}}) × {{Q3}} + {{Q4}}&lt;i&gt;{{Q6}}&lt;/i&gt; − {{Q5}}&lt;/p&gt;",
    "hint": "&lt;p&gt;Develop the parenthesis and then group the terms:&lt;/p&gt;&lt;p style=\"text-align: center\"&gt;({{Q1}}&lt;i&gt;{{Q6}}&lt;/i&gt; + {{Q2}}) × {{Q3}} + {{Q4}}&lt;i&gt;{{Q6}}&lt;/i&gt; − {{Q5}} =&lt;/p&gt;&lt;p style=\"text-align: center\"&gt;= {{T7}}&lt;i&gt;{{Q6}}&lt;/i&gt; + {{T8}} + {{Q4}}&lt;i&gt;{{Q6}}&lt;/i&gt; − {{Q5}} = ...&lt;/p&gt;",
    "feedback": "&lt;p&gt;The parenthesis is developed first and then the terms are grouped:&lt;/p&gt;&lt;p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t>
  </si>
  <si>
    <t>&lt;p&gt;Elige la expresión que es equivalente a:&lt;/p&gt;&lt;p style=\"text-align: center\"&gt;{{Q1}}(&lt;i&gt;{{Q6}}&lt;/i&gt; − {{Q2}}) − {{Q3}}({{Q4}} − &lt;i&gt;{{Q6}}&lt;/i&gt;)&lt;/p&gt;
{{T3}}&lt;i&gt;{{Q6}}&lt;/i&gt; − {{T4}}*
{{T5}}&lt;i&gt;{{Q6}}&lt;/i&gt; − {{T6}}
{{T7}}&lt;i&gt;{{Q6}}&lt;/i&gt; − {{T8}}</t>
  </si>
  <si>
    <t>Q1 = "min": 2, "max": 9, "step": 1
Q2 = "min": 2, "max": 9, "step": 1
Q3 = "min": 2, "max": 9, "step": 1
Q4 = "min": 2, "max": 9, "step": 1
Q6 = "list": ["x", "a", "b", "c", "m", "n", "p", "k"]</t>
  </si>
  <si>
    <t>T1 = {{Q1}}*{{Q2}}
T2 = {{Q3}}*{{Q4}}
T3 = {{Q1}}+{{Q3}}
T4 = {{Q1}}*{{Q2}}+{{Q3}}*{{Q4}}
T5 = {{Q1}}-{{Q3}}
T6 = {{Q1}}*{{Q2}}-{{Q3}}*{{Q4}}
T7 = {{Q1}}*{{Q3}}
T8 = {{Q2}}*{{Q3}}</t>
  </si>
  <si>
    <t>&lt;p&gt;Agrupa los términos:&lt;/p&gt;&lt;p style=\"text-align: center\"&gt;{{Q1}}(&lt;i&gt;{{Q6}}&lt;/i&gt; − {{Q2}}) − {{Q3}}({{Q4}} − &lt;i&gt;{{Q6}}&lt;/i&gt;) =&lt;/p&gt;&lt;p style=\"text-align: center\"&gt;= {{Q1}}&lt;i&gt;{{Q6}}&lt;/i&gt; − {{T1}} − {{T2}} + {{Q3}}&lt;i&gt;{{Q6}}&lt;/i&gt; = ...&lt;/p&gt;</t>
  </si>
  <si>
    <t>&lt;p&gt;Los términos se agrupan de este modo:&lt;/p&gt;&lt;p style=\"text-align: center\"&gt;{{Q1}}(&lt;i&gt;{{Q6}}&lt;/i&gt; − {{Q2}}) − {{Q3}}({{Q4}} − &lt;i&gt;{{Q6}}&lt;/i&gt;) =&lt;/p&gt;&lt;p style=\"text-align: center\"&gt;= {{Q1}}&lt;i&gt;{{Q6}}&lt;/i&gt; − {{T1}} − {{T2}} + {{Q3}}&lt;i&gt;{{Q6}}&lt;/i&gt; =&lt;/p&gt;&lt;p style=\"text-align: center\"&gt;= {{T3}}&lt;i&gt;{{Q6}}&lt;/i&gt; − {{T4}}&lt;/p&gt;</t>
  </si>
  <si>
    <t>{
    "id": "M6-NyO-56a-I-2-EN",
    "stimulus": "&lt;p&gt;Choose the expression that is equivalent to:&lt;/p&gt;&lt;p style=\"text-align: center\"&gt;{{Q1}}(&lt;i&gt;{{Q6}}&lt;/i&gt; − {{Q2}}) − {{Q3}}({{Q4}} − &lt;i&gt;{{Q6}}&lt;/i&gt;)&lt;/p&gt;",
    "hint": "&lt;p&gt;Group the terms:&lt;/p&gt;&lt;p style=\"text-align: center\"&gt;{{Q1}}(&lt;i&gt;{{Q6}}&lt;/i&gt; − {{Q2}}) − {{Q3}}({{Q4}} − &lt;i&gt;{{Q6}}&lt;/i&gt;) =&lt;/p&gt;&lt;p style=\"text-align: center\"&gt;= {{Q1}}&lt;i&gt;{{Q6}}&lt;/i&gt; − {{T1}} − {{T2}} + {{Q3}}&lt;i&gt;{{Q6}}&lt;/i&gt; = ...&lt;/p&gt;",
    "feedback": "&lt;p&gt;Terms are grouped in this way:&lt;/p&gt;&lt;p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t>
  </si>
  <si>
    <t>&lt;p&gt;Elige la expresión que es equivalente a:&lt;/p&gt;&lt;p style=\"text-align: center\"&gt;{{Q1}} + {{Q2}}&lt;i&gt;{{Q6}}&lt;/i&gt; − {{Q3}} − {{Q4}}&lt;i&gt;{{Q6}}&lt;/i&gt; + {{Q5}}&lt;/p&gt;
{{T5}}{{T6}}&lt;i&gt;{{Q6}}&lt;/i&gt;{{T7}}*
−{{T8}}&lt;i&gt;{{Q6}}&lt;/i&gt; + {{T9}}
{{T10}}&lt;i&gt;{{Q6}}&lt;/i&gt; − {{T11}}</t>
  </si>
  <si>
    <t>T1 = {{Q2}}-{{Q4}}
T2 = {{Q1}}-{{Q3}}+{{Q5}}
T3 = if ({{T2}} &lt; 0) {'−'} else {'+'}
T4 = math.abs({{T2}})
T5 = if ({{T1}} &lt; 0) {'−'} else {''}
T6 = if (math.abs({{T1}}) == 1) {''} else {math.abs({{T1}})}
T7 = if ({{T2}} == 0) {''} else {' {{T3}} {{T4}}'}
T8 = {{Q2}}+{{Q4}}
T9 = {{Q1}}+{{Q5}}
T10 = {{Q1}}+{{Q2}}+{{Q3}}
T11 = math.abs({{Q1}}-{{Q3}}-{{Q5}})</t>
  </si>
  <si>
    <t>&lt;p&gt;Agrupa los términos:&lt;/p&gt;&lt;p style=\"text-align: center\"&gt;{{Q1}} + {{Q2}}&lt;i&gt;{{Q6}}&lt;/i&gt; − {{Q3}} − {{Q4}}&lt;i&gt;{{Q6}}&lt;/i&gt; + {{Q5}} =&lt;/p&gt;&lt;p style=\"text-align: center\"&gt;= ({{Q2}}&lt;i&gt;{{Q6}}&lt;/i&gt; − {{Q4}}&lt;i&gt;{{Q6}}&lt;/i&gt;) + ({{Q1}} − {{Q3}} + {{Q5}}) = ...&lt;/p&gt;</t>
  </si>
  <si>
    <t>&lt;p&gt;Los términos se agrupan de este modo:&lt;/p&gt;&lt;p style=\"text-align: center\"&gt;{{Q1}} + {{Q2}}&lt;i&gt;{{Q6}}&lt;/i&gt; − {{Q3}} − {{Q4}}&lt;i&gt;{{Q6}}&lt;/i&gt; + {{Q5}} =&lt;/p&gt;&lt;p style=\"text-align: center\"&gt;= ({{Q2}}&lt;i&gt;{{Q6}}&lt;/i&gt; − {{Q4}}&lt;i&gt;{{Q6}}&lt;/i&gt;) + ({{Q1}} − {{Q3}} + {{Q5}}) =&lt;/p&gt;&lt;p style=\"text-align: center\"&gt;= {{T5}}{{T6}}&lt;i&gt;{{Q6}}&lt;/i&gt;{{T7}}&lt;/p&gt;</t>
  </si>
  <si>
    <t>{
    "id": "M6-NyO-56a-I-3-EN",
    "stimulus": "&lt;p&gt;Choose the expression that is equivalent to:&lt;/p&gt;&lt;p style=\"text-align: center\"&gt;{{Q1}} + {{Q2}}&lt;i&gt;{{Q6}}&lt;/i&gt; − {{Q3}} − {{Q4}}&lt;i&gt;{{Q6}}&lt;/i&gt; + {{Q5}}&lt;/p&gt;",
    "hint": "&lt;p&gt;Group the terms:&lt;/p&gt;&lt;p style=\"text-align: center\"&gt;{{Q1}} + {{Q2}}&lt;i&gt;{{Q6}}&lt;/i&gt; − {{Q3}} − {{Q4}}&lt;i&gt;{{Q6}}&lt;/i&gt; + {{Q5}} =&lt;/p&gt;&lt;p style=\"text-align: center\"&gt;= ({{Q2}}&lt;i&gt;{{Q6}}&lt;/i&gt; − {{Q4}}&lt;i&gt;{{Q6}}&lt;/i&gt;) + ({{Q1}} − {{Q3}} + {{Q5}}) = ...&lt;/p&gt;",
    "feedback": "&lt;p&gt;Terms are grouped in this way:&lt;/p&gt;&lt;p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t>
  </si>
  <si>
    <t>&lt;p&gt;Completa la siguiente igualdad.&lt;/p&gt;</t>
  </si>
  <si>
    <t>&lt;p style=\"text-align: center\"&gt;({{Q1}}&lt;i&gt;{{Q6}}&lt;/i&gt; + {{Q2}}&lt;i&gt;{{Q7}}&lt;/i&gt;) × {{Q3}} {{Q8}} {{Q4}}&lt;i&gt;{{Q6}}&lt;/i&gt; {{Q9}} {{Q5}}&lt;i&gt;{{Q7}}&lt;/i&gt; = {{response}}&amp;nbsp;&lt;i&gt;{{Q6}}&lt;/i&gt; + {{response}}&amp;nbsp;&lt;i&gt;{{Q7}}&lt;/i&gt;&lt;/p&gt;</t>
  </si>
  <si>
    <t>Q1 = "min": 2, "max": 9, "step": 1
Q2 = "min": 2, "max": 9, "step": 1
Q3 = "min": 2, "max": 9, "step": 1
Q4 = "min": 2, "max": 9, "step": 1
Q5 = "min": 2, "max": 9, "step": 1
Q6 = "list": ["x", "a", "b", "c", "m", "n", "p", "k"]
Q7 = "list": ["x", "a", "b", "c", "m", "n", "p", "k"]
Q8 = "list": ["+", "−"]
Q9 = "list": ["+", "−"]</t>
  </si>
  <si>
    <t>T1 = {{Q1}}*{{Q3}}+{{Q4}}
T2 = {{Q2}}*{{Q3}}-{{Q5}}
T7 = {{Q1}}*{{Q3}}
T8 = {{Q2}}*{{Q3}}
A1 = if ('{{Q8}}' == '+') {{{Q1}}*{{Q3}}+{{Q4}}} else {{{Q1}}*{{Q3}}-{{Q4}}}
A2 = if ('{{Q9}}' == '+') {{{Q2}}*{{Q3}}+{{Q5}}} else {{{Q2}}*{{Q3}}-{{Q5}}}</t>
  </si>
  <si>
    <t>&lt;p&gt;Desarrolla el paréntesis y luego agrupa los términos:&lt;/p&gt;&lt;p style=\"text-align: center\"&gt;({{Q1}}&lt;i&gt;{{Q6}}&lt;/i&gt; + {{Q2}}&lt;i&gt;{{Q7}}&lt;/i&gt;) × {{Q3}} {{Q8}} {{Q4}}&lt;i&gt;{{Q6}}&lt;/i&gt; {{Q9}} {{Q5}}&lt;i&gt;{{Q7}}&lt;/i&gt; =&lt;/p&gt;&lt;p style=\"text-align: center\"&gt;= {{T7}}&lt;i&gt;{{Q6}}&lt;/i&gt; + {{T8}}&lt;i&gt;{{Q7}}&lt;/i&gt; {{Q8}} {{Q4}}&lt;i&gt;{{Q6}}&lt;/i&gt; {{Q9}} {{Q5}}&lt;i&gt;{{Q7}}&lt;/i&gt; = ...&lt;/p&gt;</t>
  </si>
  <si>
    <t>&lt;p&gt;Primero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t>
  </si>
  <si>
    <t>{
    "id": "M6-NyO-56a-E-1-EN",
    "stimulus": "&lt;p&gt;Complete this equality.&lt;/p&gt;",
    "template": "&lt;p style=\"text-align: center\"&gt;({{Q1}}&lt;i&gt;{{Q6}}&lt;/i&gt; + {{Q2}}&lt;i&gt;{{Q7}}&lt;/i&gt;) × {{Q3}} {{Q8}} {{Q4}}&lt;i&gt;{{Q6}}&lt;/i&gt; {{Q9}} {{Q5}}&lt;i&gt;{{Q7}}&lt;/i&gt; = {{response}}&amp;nbsp;&lt;i&gt;{{Q6}}&lt;/i&gt; + {{response}}&amp;nbsp;&lt;i&gt;{{Q7}}&lt;/i&gt;&lt;/p&gt;",
    "hint": "&lt;p&gt;Develop the parenthesis and then group the terms:&lt;/p&gt;&lt;p style=\"text-align: center\"&gt;({{Q1}}&lt;i&gt;{{Q6}}&lt;/i&gt; + {{Q2}}&lt;i&gt;{{Q7}}&lt;/i&gt;) × {{Q3}} {{Q8}} {{Q4}}&lt;i&gt;{{Q6}}&lt;/i&gt; {{Q9}} {{Q5}}&lt;i&gt;{{Q7}}&lt;/i&gt; =&lt;/p&gt;&lt;p style=\"text-align: center\"&gt;= {{T7}}&lt;i&gt;{{Q6}}&lt;/i&gt; + {{T8}}&lt;i&gt;{{Q7}}&lt;/i&gt; {{Q8}} {{Q4}}&lt;i&gt;{{Q6}}&lt;/i&gt; {{Q9}} {{Q5}} &lt;i&gt;{{Q7}}&lt;/i&gt; = ...&lt;/p&gt;",
    "feedback": "&lt;p&gt;The parenthesis is developed first and then the terms are grouped:&lt;/p&gt;&lt;p style=\"text-align: center\"&gt;({{Q1}}&lt;i&gt;{{Q6}}&lt;/i&gt; + {{Q2}}&lt;i&gt;{{Q7}}&lt;/i&gt;) × {{Q3}} {{Q8}} {{Q4}}&lt;i&gt;{{Q6}}&lt;/i&gt;{{Q9}}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t>
  </si>
  <si>
    <t>&lt;p style=\"text-align: center\"&gt;{{Q1}}({{Q2}} − &lt;i&gt;{{Q6}}&lt;/i&gt;) {{Q8}} {{Q3}}({{Q4}} − &lt;i&gt;{{Q7}}&lt;/i&gt;) = {{response}}&amp;nbsp;&lt;i&gt;{{Q6}}&lt;/i&gt; {{T1}} {{response}}&amp;nbsp;&lt;i&gt;{{Q7}}&lt;/i&gt; {{T3}} {{response}}&lt;/p&gt;</t>
  </si>
  <si>
    <t>Q1 = "min": 2, "max": 9, "step": 1
Q2 = "min": 2, "max": 9, "step": 1
Q3 = "min": 2, "max": 9, "step": 1
Q4 = "min": 2, "max": 9, "step": 1
Q6 = "list": ["x", "a", "b", "c", "m", "n", "p", "k"]
Q7 = "list": ["x", "a", "b", "c", "m", "n", "p", "k"]
Q8 = "list": ["+", "−"]
Q9 = "list": ["+", "−"]</t>
  </si>
  <si>
    <t>T1 = if ('{{Q8}}' == '+') {'−'} else {'+'}
T2 = if ('{{Q8}}' == '+') {{{Q1}}*{{Q2}}+{{Q3}}*{{Q4}}} else {{{Q1}}*{{Q2}}-{{Q3}}*{{Q4}}}
T3 = if ({{T2}} &lt; 0) {'−'} else {'+'}
T4 = {{Q1}}*{{Q2}}
T5 = {{Q3}}*{{Q4}}
T6 = if ('{{Q8}}' == '+') {'−'} else {'+'}
A1 = -{{Q1}}
A2 = math.abs({{Q3}})
A3 = math.abs({{T2}})</t>
  </si>
  <si>
    <t>&lt;p&gt;Desarrolla los paréntesis y luego agrupa los términos:&lt;/p&gt;&lt;p style=\"text-align: center\"&gt;{{Q1}}({{Q2}} − &lt;i&gt;{{Q6}}&lt;/i&gt;) {{Q8}} {{Q3}}({{Q4}} − &lt;i&gt;{{Q7}}&lt;/i&gt;) =&lt;/p&gt;&lt;p style=\"text-align: center\"&gt;= {{T4}} − {{Q1}}&lt;i&gt;{{Q6}}&lt;/i&gt; {{Q8}} {{T5}} {{T6}} {{Q3}}&lt;i&gt;{{Q7}}&lt;/i&gt; = ...&lt;/p&gt;</t>
  </si>
  <si>
    <t>&lt;p&gt;Primero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t>
  </si>
  <si>
    <t>{
    "id": "M6-NyO-56a-E-2-EN",
    "stimulus": "&lt;p&gt;Complete this equality.&lt;/p&gt;",
    "template": "&lt;p style=\"text-align: center\"&gt;{{Q1}}({{Q2}} − &lt;i&gt;{{Q6}}&lt;/i&gt;) {{Q8}} {{Q3}}({{Q4}} − &lt;i&gt;{{Q7}}&lt;/i&gt;) = {{response}}&amp;nbsp;&lt;i&gt;{{Q6}}&lt;/i&gt; {{T1}} {{response}}&amp;nbsp;&lt;i&gt;{{Q7}}&lt;/i&gt; {{T3}} {{response}}&lt;/p&gt;",
    "hint": "&lt;p&gt;Develop the parentheses and then group the terms:&lt;/p&gt;&lt;p style=\"text-align: center\"&gt;{{Q1}}({{Q2}} − &lt;i&gt;{{Q6}}&lt;/ i&gt;) {{Q8}} {{Q3}}({{Q4}} − &lt;i&gt;{{Q7}}&lt;/i&gt;) =&lt;/p&gt;&lt;p style=\"text-align: center\"&gt; = {{T4}} − {{Q1}}&lt;i&gt;{{Q6}}&lt;/i&gt; {{Q8}} {{T5}} {{T6}} {{Q3}}&lt;i&gt;{{Q7}}&lt;/i&gt; = ...&lt;/p&gt;",
    "feedback": "&lt;p&gt;Parentheses are developed first and then the terms are grouped:&lt;/p&gt;&lt;p style=\"text-align: center\"&gt;{{Q1}}({{Q2}} − &lt;i&gt;{{Q6}}&lt;/i&gt;) {{Q8}} {{Q3}}({{Q4}} − &lt;i&gt;{{Q7}}&lt;/i&gt;) =&lt;/p&gt;&lt;p style=\"text-align: center\"&gt;= {{T4}} − {{Q1}}&lt;i&gt;{{Q6}}&lt;/i&gt; {{Q8}} {{T5}} {{T6}} {{Q3}}&lt;i&gt; {{Q7}}&lt;/i&gt;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t>
  </si>
  <si>
    <t>&lt;p style=\"text-align: center\"&gt;{{Q1}}(&lt;i&gt;{{Q6}}&lt;/i&gt; {{Q8}} {{Q2}} + &lt;i&gt;{{Q7}}&lt;/i&gt;) {{Q9}} {{Q3}}&lt;i&gt;{{Q6}}&lt;/i&gt; + {{Q4}} = {{response}}&amp;nbsp;&lt;i&gt;{{Q6}}&lt;/i&gt; + {{response}}&amp;nbsp;&lt;i&gt;{{Q7}}&lt;/i&gt; {{T2}} {{response}}&lt;/p&gt;</t>
  </si>
  <si>
    <t>T1 = if ('{{Q8}}' == '+') {{{Q1}}*{{Q2}}+{{Q4}}} else {-{{Q1}}*{{Q2}}+{{Q4}}}
T2 = if ({{T1}} &lt; 0) {'−'} else {'+'}
T3 = {{Q1}}*{{Q2}}
A1 = if ('{{Q9}}' == '+') {{{Q1}}+{{Q3}}} else {{{Q1}}-{{Q3}}}
A2 = {{Q1}}
A3 = math.abs({{T1}})</t>
  </si>
  <si>
    <t>&lt;p&gt;Desarrolla el paréntesis y luego agrupa los términos:&lt;/p&gt;&lt;p style=\"text-align: center\"&gt;{{Q1}}(&lt;i&gt;{{Q6}}&lt;/i&gt; {{Q8}} {{Q2}} + &lt;i&gt;{{Q7}}&lt;/i&gt;) {{Q9}} {{Q3}}&lt;i&gt;{{Q6}}&lt;/i&gt; + {{Q4}} =&lt;/p&gt;&lt;p style=\"text-align: center\"&gt;= {{Q1}}&lt;i&gt;{{Q6}}&lt;/i&gt; {{Q8}} {{T3}} + {{Q1}}&lt;i&gt;{{Q7}}&lt;/i&gt; {{Q9}} {{Q3}}&lt;i&gt;{{Q6}}&lt;/i&gt; + {{Q4}} = ...&lt;/p&gt;</t>
  </si>
  <si>
    <t>&lt;p&gt;Primero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t>
  </si>
  <si>
    <t>{
    "id": "M6-NyO-56a-E-3-EN",
    "stimulus": "&lt;p&gt;Complete this equality.&lt;/p&gt;",
    "template": "&lt;p style=\"text-align: center\"&gt;{{Q1}}(&lt;i&gt;{{Q6}}&lt;/i&gt; {{Q8}} {{Q2}} + &lt;i&gt;{{Q7}}&lt;/i&gt;) {{Q9}} {{Q3}}&lt;i&gt;{{Q6}}&lt;/i&gt; + {{Q4}} = {{response}}&amp;nbsp;&lt;i&gt;{{Q6}}&lt;/ i&gt; + {{response}}&amp;nbsp;&lt;i&gt;{{Q7}}&lt;/i&gt; {{T2}} {{response}}&lt;/p&gt;",
    "hint": "&lt;p&gt;Develop the parenthesis and then group the terms:&lt;/p&gt;&lt;p style=\"text-align: center\"&gt;{{Q1}}(&lt;i&gt;{{Q6}}&lt;/i&gt; {{Q8}} {{Q2}} + &lt;i&gt;{{Q7}}&lt;/i&gt;) {{Q9}} {{Q3}}&lt;i&gt;{{Q6}}&lt;/i&gt; + {{Q4}} =&lt;/p&gt;&lt;p style=\"text-align: center\"&gt;= {{Q1}}&lt;i&gt;{{Q6}}&lt;/i&gt; {{Q8}} {{T3}} + {{Q1}}&lt;i&gt;{{Q7}}&lt;/i&gt; {{Q9}} {{Q3}}&lt;i&gt;{{Q6}}&lt;/i&gt; + {{Q4}} = ...&lt;/p&gt;",
    "feedback": "&lt;p&gt;The parenthesis is developed first and then the terms are grouped:&lt;/p&gt;&lt;p style=\"text-align: center\"&gt;{{Q1}}(&lt;i&gt;{{Q6}}&lt;/i&gt; {{Q8}} {{Q2}} + &lt;i&gt;{{Q7}}&lt;/i&gt;) {{Q9}} {{Q3}}&lt;i&gt;{{Q6}}&lt;/i&gt; + {{Q4}} =&lt;/p&gt;&lt;p style=\"text-align: center\"&gt;= {{Q1}}&lt;i&gt;{{Q6}}&lt;/i&gt; {{Q8}} {{T3}} + {{Q1}}&lt;i&gt;{{Q7}}&lt;/i&gt; {{Q9}} {{Q3}}&lt;i&gt;{{Q6}}&lt;/i&gt; + {{Q4}} =&lt;/p&gt;&lt;p style =\"text-align: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t>
  </si>
  <si>
    <t>M6-NyO-56b</t>
  </si>
  <si>
    <t>Construye una expresión algebraica equivalente mediante desarrollo de términos</t>
  </si>
  <si>
    <t>&lt;p&gt;¿Cuál de las siguientes expresiones es equivalente a esta?&lt;/p&gt;&lt;p style=\"text-align: center\"&gt;{{Q1}} × ({{Q2}}&lt;i&gt;{{Q5}}&lt;/i&gt; {{Q7}} {{Q3}}&lt;i&gt;{{Q6}}&lt;/i&gt; {{Q8}} {{Q4}})&lt;/p&gt;
{{T1}}&lt;i&gt;{{Q5}}&lt;/i&gt; {{Q7}} {{T2}}&lt;i&gt;{{Q6}}&lt;/i&gt; {{Q8}} {{T3}}*
{{T4}}&lt;i&gt;{{Q5}}&lt;/i&gt; {{Q7}} {{T5}}&lt;i&gt;{{Q6}}&lt;/i&gt; {{Q8}} {{T6}}
{{T7}}&lt;i&gt;{{Q5}}&lt;/i&gt; {{Q7}} {{T8}}&lt;i&gt;{{Q6}}&lt;/i&gt; {{Q8}} {{T9}}</t>
  </si>
  <si>
    <t>Q1 = "min": 2, "max": 10, "step": 1
Q2 = "min": 2, "max": 10, "step": 1
Q3 = "min": 2, "max": 10, "step": 1
Q4 = "min": 2, "max": 10, "step": 1
Q5 = "list": ["x", "a", "b", "c", "m", "n", "p", "k"]
Q6 = "list": ["x", "a", "b", "c", "m", "n", "p", "k"]
Q7 = "list": ["+", "−"]
Q8 = "list": ["+", "−"]</t>
  </si>
  <si>
    <t>T1 = {{Q1}}*{{Q2}}
T2 = {{Q1}}*{{Q3}}
T3 = {{Q1}}*{{Q4}}
T4 = {{Q2}}*{{Q1}}
T5 = {{Q2}}*{{Q3}}
T6 = {{Q2}}*{{Q4}}
T7 = {{Q3}}*{{Q1}}
T8 = {{Q3}}*{{Q2}}
T9 = {{Q3}}*{{Q4}}</t>
  </si>
  <si>
    <t>&lt;p&gt;Aplica la propiedad distributiva:&lt;/p&gt;&lt;p style=\"text-align: center\"&gt;{{Q1}} × ({{Q2}}&lt;i&gt;{{Q5}}&lt;/i&gt; {{Q7}} {{Q3}}&lt;i&gt;{{Q6}}&lt;/i&gt; {{Q8}} {{Q4}}) =&lt;/p&gt;&lt;p style=\"text-align: center\"&gt;= {{Q1}} × {{Q2}}&lt;i&gt;{{Q5}}&lt;/i&gt; {{Q7}} {{Q1}} × {{Q3}}&lt;i&gt;{{Q6}}&lt;/i&gt; {{Q8}} {{Q1}} × {{Q4}} = ...&lt;/p&gt;</t>
  </si>
  <si>
    <t>&lt;p&gt;Aplica la propiedad distributiva:&lt;/p&gt;&lt;p style=\"text-align: center\"&gt;{{Q1}} × ({{Q2}}&lt;i&gt;{{Q5}}&lt;/i&gt; {{Q7}} {{Q3}}&lt;i&gt;{{Q6}}&lt;/i&gt; {{Q8}} {{Q4}}) =&lt;/p&gt;&lt;p style=\"text-align: center\"&gt;= {{Q1}} × {{Q2}}&lt;i&gt;{{Q5}}&lt;/i&gt; {{Q7}} {{Q1}} × {{Q3}}&lt;i&gt;{{Q6}}&lt;/i&gt; {{Q8}} {{Q1}} × {{Q4}} =&lt;/p&gt;&lt;p style=\"text-align: center\"&gt;= {{T1}}&lt;i&gt;{{Q5}}&lt;/i&gt; {{Q7}} {{T2}}&lt;i&gt;{{Q6}}&lt;/i&gt; {{Q8}} {{T3}}&lt;/p&gt;</t>
  </si>
  <si>
    <t>{
    "id": "M6-NyO-56b-I-1-EN",
    "stimulus": "&lt;p&gt;Which of these expressions is equivalent to the following one?&lt;/p&gt;&lt;p style=\"text-align: center\"&gt;{{Q1}} × ({{Q2}}&lt;i&gt;{{Q5}}&lt;/i&gt; {{Q7}} {{Q3}}&lt;i&gt;{{Q6}}&lt;/i&gt; {{Q8}} {{Q4}})&lt;/p&gt;",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</si>
  <si>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center\"&gt;({{Q2}}&lt;i&gt;{{Q5}}&lt;/i&gt; {{Q7}} {{Q3}}&lt;i&gt;{{Q6}}&lt;/i&gt; {{Q8}} {{Q4}}) × {{Q1}}&lt;/p&gt;
{{T1}}&lt;i&gt;{{Q5}}&lt;/i&gt; {{Q7}} {{T2}}&lt;i&gt;{{Q6}}&lt;/i&gt; {{Q8}} {{T3}}*
{{T4}}&lt;i&gt;{{Q5}}&lt;/i&gt; {{Q7}} {{T5}}&lt;i&gt;{{Q6}}&lt;/i&gt; {{Q8}} {{T6}}
{{T7}}&lt;i&gt;{{Q5}}&lt;/i&gt; {{Q7}} {{T8}}&lt;i&gt;{{Q6}}&lt;/i&gt; {{Q8}} {{T9}}</t>
  </si>
  <si>
    <t>&lt;p&gt;Aplica la propiedad distributiva:&lt;/p&gt;&lt;p style=\"text-align: center\"&gt;({{Q2}}&lt;i&gt;{{Q5}}&lt;/i&gt; {{Q7}} {{Q3}}&lt;i&gt;{{Q6}}&lt;/i&gt; {{Q8}} {{Q4}}) × {{Q1}} =&lt;/p&gt;&lt;p style=\"text-align: center\"&gt;= {{Q1}} × {{Q2}}&lt;i&gt;{{Q5}}&lt;/i&gt; {{Q7}} {{Q1}} × {{Q3}}&lt;i&gt;{{Q6}}&lt;/i&gt; {{Q8}} {{Q1}} × {{Q4}} = ...&lt;/p&gt;</t>
  </si>
  <si>
    <t>&lt;p&gt;Aplica la propiedad distributiva:&lt;/p&gt;&lt;p style=\"text-align: center\"&gt;({{Q2}}&lt;i&gt;{{Q5}}&lt;/i&gt; {{Q7}} {{Q3}}&lt;i&gt;{{Q6}}&lt;/i&gt; {{Q8}} {{Q4}}) × {{Q1}} =&lt;/p&gt;&lt;p style=\"text-align: center\"&gt;= {{Q1}} × {{Q2}}&lt;i&gt;{{Q5}}&lt;/i&gt; {{Q7}} {{Q1}} × {{Q3}}&lt;i&gt;{{Q6}}&lt;/i&gt; {{Q8}} {{Q1}} × {{Q4}} =&lt;/p&gt;&lt;p style=\"text-align: center\"&gt;= {{T1}}&lt;i&gt;{{Q5}}&lt;/i&gt; {{Q7}} {{T2}}&lt;i&gt;{{Q6}}&lt;/i&gt; {{Q8}} {{T3}}&lt;/p&gt;</t>
  </si>
  <si>
    <t>{
    "id": "M6-NyO-56b-I-2-EN",
    "stimulus": "&lt;p&gt;Which of these expressions is equivalent to the following one?&lt;/p&gt;&lt;p style=\"text-align: center\"&gt;({{Q2}}&lt;i&gt;{{Q5}}&lt;/i&gt; {{Q7}} {{Q3}}&lt;i&gt;{{Q6}}&lt;/i&gt; {{Q8}} {{Q4}}) × {{Q1}}&lt;/p&gt;",
    "hint": "&lt;p&gt;Apply the distributive property:&lt;/p&gt;&lt;p style=\"text-align: center\"&gt;({{Q2}}&lt;i&gt;{{Q5}}&lt;/i&gt; {{Q7}} {{Q3}}&lt;i&gt;{{Q6}}&lt;/i&gt; {{Q8}} {{Q4}}) × {{Q1}} =&lt;/p&gt;&lt;p style=\"text-align: center\"&gt;= {{Q1}} × {{Q2}}&lt;i&gt;{{Q5}}&lt;/i&gt; {{Q7}} {{Q1}} × {{Q3}}&lt;i&gt;{{Q6}}&lt;/i&gt; {{Q8}} {{Q1}} × {{Q4}} = ...&lt;/p&gt;",
    "feedback": "&lt;p&gt;Apply the distributive property:&lt;/p&gt;&lt;p style=\"text-align: center\"&gt;({{Q2}}&lt;i&gt;{{Q5}}&lt;/i&gt; {{Q7}} {{Q3}}&lt;i&gt;{{Q6}}&lt;/i&gt; {{Q8}} {{Q4}}) × {{Q1}} =&lt;/p&gt;&lt;p style=\"text-align: center\"&gt;= {{Q1}} × {{Q2}}&lt;i&gt;{{Q5}}&lt;/i&gt; {{Q7}} {{Q1}} × {{Q3}}&lt;i&gt;{{Q6}}&lt;/i&gt; {{Q8}} {{Q1}} × {{Q4}} =&lt;/p&gt;&lt;p style=\"text-align: center\"&gt;= {{T1}}&lt;i&gt;{{Q5}}&lt;/i &gt;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</si>
  <si>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center\"&gt;{{Q1}} × ({{Q2}}&lt;i&gt;{{Q5}}&lt;/i&gt; {{Q8}} {{Q4}})&lt;/p&gt;
{{T1}}&lt;i&gt;{{Q5}}&lt;/i&gt; {{Q8}} {{T3}}*
{{T4}}&lt;i&gt;{{Q5}}&lt;/i&gt; {{Q8}} {{T6}}
{{T7}}&lt;i&gt;{{Q5}}&lt;/i&gt; {{Q8}} {{T9}}</t>
  </si>
  <si>
    <t>Q1 = "min": 2, "max": 10, "step": 1
Q2 = "min": 2, "max": 10, "step": 1
Q3 = "min": 2, "max": 10, "step": 1
Q4 = "min": 2, "max": 10, "step": 1
Q5 = "list": [ "x", "a", "b", "c", "m", "n", "p", "k"]
Q8 = "list": [ "+", "−"]</t>
  </si>
  <si>
    <t>T1 = {{Q1}}*{{Q2}}
T3 = {{Q1}}*{{Q4}}
T4 = {{Q2}}*{{Q1}}
T6 = {{Q2}}*{{Q4}}
T7 = {{Q3}}*{{Q1}}
T9 = {{Q3}}*{{Q4}}</t>
  </si>
  <si>
    <t>&lt;p&gt;Aplica la propiedad distributiva:&lt;/p&gt;&lt;p style=\"text-align: center\"&gt;{{Q1}} × ({{Q2}}&lt;i&gt;{{Q5}}&lt;/i&gt; {{Q8}} {{Q4}}) =&lt;/p&gt;&lt;p style=\"text-align: center\"&gt;= {{Q1}} × {{Q2}}&lt;i&gt;{{Q5}}&lt;/i&gt; {{Q8}} {{Q1}} × {{Q4}} = ...&lt;/p&gt;</t>
  </si>
  <si>
    <t>&lt;p&gt;Aplica la propiedad distributiva:&lt;/p&gt;&lt;p style=\"text-align: center\"&gt;{{Q1}} × ({{Q2}}&lt;i&gt;{{Q5}}&lt;/i&gt; {{Q8}} {{Q4}}) =&lt;/p&gt;&lt;p style=\"text-align: center\"&gt;= {{Q1}} × {{Q2}}&lt;i&gt;{{Q5}}&lt;/i&gt; {{Q8}} {{Q1}} × {{Q4}} =&lt;/p&gt;&lt;p style=\"text-align: center\"&gt;= {{T1}}&lt;i&gt;{{Q5}}&lt;/i&gt; {{Q8}} {{T3}}&lt;/p&gt;</t>
  </si>
  <si>
    <t>{
    "id": "M6-NyO-56b-I-3-EN",
    "stimulus": "&lt;p&gt;Which of these expressions is equivalent to the following one?&lt;/p&gt;&lt;p style=\"text-align: center\"&gt;{{Q1}} × ({{Q2}}&lt;i&gt;{{Q5}} &lt;/i&gt; {{Q8}} {{Q4}})&lt;/p&gt;",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{{T1}}&lt;i&gt;{{Q5}}&lt;/i &gt;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t>
  </si>
  <si>
    <t>&lt;p style=\"text-align: center\"&gt;{{Q1}} × ({{Q2}}&lt;i&gt;{{Q5}}&lt;/i&gt; {{Q7}} {{Q3}}&lt;i&gt;{{Q6}}&lt;/i&gt; {{Q8}} {{Q4}}) = {{response}}&amp;nbsp;&lt;i&gt;{{Q5}}&lt;/i&gt; {{Q7}} {{response}}&amp;nbsp;&lt;i&gt;{{Q6}}&lt;/i&gt; {{Q8}} {{response}}&lt;/p&gt;</t>
  </si>
  <si>
    <t>Q1 = "min": 2, "max": 10, "step": 1
Q2 = "min": 2, "max": 10, "step": 1
Q3 = "min": 2, "max": 10, "step": 1
Q4 = "min": 2, "max": 10, "step": 1
Q5 = "list": ["x", "a", "b", "c", "m", "n", "p", "k"]
Q6 = "list": ["x", "a", "b", "c", "m", "n", "p", "k"]
Q7 = "list": ["+", "−"]
Q8 = "list": ["+", "−"]</t>
  </si>
  <si>
    <t>A1 = {{Q1}}*{{Q2}}
A2 = {{Q1}}*{{Q3}}
A3 = {{Q1}}*{{Q4}}</t>
  </si>
  <si>
    <t>&lt;p&gt;Aplica la propiedad distributiva:&lt;/p&gt;&lt;p style=\"text-align: center\"&gt;{{Q1}} × ({{Q2}}&lt;i&gt;{{Q5}}&lt;/i&gt; {{Q7}} {{Q3}}&lt;i&gt;{{Q6}}&lt;/i&gt; {{Q8}} {{Q4}}) =&lt;/p&gt;&lt;p style=\"text-align: center\"&gt;= {{Q1}} × {{Q2}}&lt;i&gt;{{Q5}}&lt;/i&gt; {{Q7}} {{Q1}} × {{Q3}}&lt;i&gt;{{Q6}}&lt;/i&gt; {{Q8}} {{Q1}} × {{Q4}} =&lt;/p&gt;&lt;p style=\"text-align: center\"&gt;= {{A1}}&lt;i&gt;{{Q5}}&lt;/i&gt; {{Q7}} {{A2}}&lt;i&gt;{{Q6}}&lt;/i&gt; {{Q8}} {{A3}}&lt;/p&gt;</t>
  </si>
  <si>
    <t>{
    "id": "M6-NyO-56b-E-1-EN",
    "stimulus": "&lt;p&gt;Complete the following equality.&lt;/p&gt;",
    "template": "&lt;p style=\"text-align: center\"&gt;{{Q1}} × ({{Q2}}&lt;i&gt;{{Q5}}&lt;/i&gt; {{Q7}} {{Q3}}&lt;i&gt;{{Q6}}&lt;/i&gt; {{Q8}} {{Q4}}) = {{response}}&amp;nbsp;&lt;i&gt;{{Q5}}&lt;/i&gt; {{Q7}} {{response}}&amp;nbsp;&lt;i&gt;{{Q6}}&lt;/i&gt; {{Q8}} {{response}}&lt;/p&gt;",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</si>
  <si>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center\"&gt;({{Q2}}&lt;i&gt;{{Q5}}&lt;/i&gt; {{Q7}} {{Q3}}&lt;i&gt;{{Q6}}&lt;/i&gt; {{Q8}} {{Q4}}) × {{Q1}} = {{response}}&amp;nbsp;&lt;i&gt;{{Q5}}&lt;/i&gt; {{Q7}} {{response}}&amp;nbsp;&lt;i&gt;{{Q6}}&lt;/i&gt; {{Q8}} {{response}}&lt;/p&gt;</t>
  </si>
  <si>
    <t>&lt;p&gt;Aplica la propiedad distributiva:&lt;/p&gt;&lt;p style=\"text-align: center\"&gt;({{Q2}}&lt;i&gt;{{Q5}}&lt;/i&gt; {{Q7}} {{Q3}}&lt;i&gt;{{Q6}}&lt;/i&gt; {{Q8}} {{Q4}}) × {{Q1}} =&lt;/p&gt;&lt;p style=\"text-align: center\"&gt;= {{Q1}} × {{Q2}}&lt;i&gt;{{Q5}}&lt;/i&gt; {{Q7}} {{Q1}} × {{Q3}}&lt;i&gt;{{Q6}}&lt;/i&gt; {{Q8}} {{Q1}} × {{Q4}} =&lt;/p&gt;&lt;p style=\"text-align: center\"&gt;= {{A1}}&lt;i&gt;{{Q5}}&lt;/i&gt; {{Q7}} {{A2}}&lt;i&gt;{{Q6}}&lt;/i&gt; {{Q8}} {{A3}}&lt;/p&gt;</t>
  </si>
  <si>
    <t>{
    "id": "M6-NyO-56b-E-2-EN",
    "stimulus": "&lt;p&gt;Complete the following equality.&lt;/p&gt;",
    "template": "&lt;p style=\"text-align: center\"&gt;({{Q2}}&lt;i&gt;{{Q5}}&lt;/i&gt; {{Q7}} {{Q3}}&lt;i&gt;{{Q6}}&lt;/i&gt; {{Q8}} {{Q4}}) × {{Q1}} = {{response}}&amp;nbsp;&lt;i&gt;{{Q5}}&lt;/i&gt; {{Q7}} {{response}}&amp;nbsp;&lt;i&gt;{{Q6}}&lt;/i&gt; {{Q8}} {{response}}&lt;/p&gt;",
    "hint": "&lt;p&gt;Apply the distributive property:&lt;/p&gt;&lt;p style=\"text-align: center\"&gt;({{Q2}}&lt;i&gt;{{Q5}}&lt;/i&gt; {{Q7}} {{Q3}}&lt;i&gt;{{Q6}}&lt;/i&gt; {{Q8}} {{Q4}}) × {{Q1}} =&lt;/p&gt;&lt;p style=\"text-align: center\"&gt;= {{Q1}} × {{Q2}}&lt;i&gt;{{Q5}}&lt;/i&gt; {{Q7}} {{Q1}} × {{Q3}}&lt;i&gt;{{Q6}}&lt;/i&gt; {{Q8}} {{Q1}} × {{Q4}} = ...&lt;/p&gt;",
    "feedback": "&lt;p&gt;Applies the distributive property:&lt;/p&gt;&lt;p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</si>
  <si>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center\"&gt;{{Q1}} × ({{Q2}}&lt;i&gt;{{Q5}}&lt;/i&gt; {{Q8}} {{Q4}}) = {{response}}&amp;nbsp;&lt;i&gt;{{Q5}}&lt;/i&gt; {{Q8}} {{response}}&lt;/p&gt;</t>
  </si>
  <si>
    <t>Q1 = "min": 2, "max": 10, "step": 1
Q2 = "min": 2, "max": 10, "step": 1
Q4 = "min": 2, "max": 10, "step": 1
Q5 = "list": ["x", "a", "b", "c", "m", "n", "p", "k"]
Q8 = "list": ["+", "−"]</t>
  </si>
  <si>
    <t>A1 = {{Q1}}*{{Q2}}
A3 = {{Q1}}*{{Q4}}</t>
  </si>
  <si>
    <t>&lt;p&gt;Aplica la propiedad distributiva:&lt;/p&gt;&lt;p style=\"text-align: center\"&gt;{{Q1}} × ({{Q2}}&lt;i&gt;{{Q5}}&lt;/i&gt; {{Q8}} {{Q4}}) =&lt;/p&gt;&lt;p style=\"text-align: center\"&gt;= {{Q1}} × {{Q2}}&lt;i&gt;{{Q5}}&lt;/i&gt; {{Q8}} {{Q1}} × {{Q4}} =&lt;/p&gt;&lt;p style=\"text-align: center\"&gt;= {{A1}}&lt;i&gt;{{Q5}}&lt;/i&gt; {{Q8}} {{A3}}&lt;/p&gt;</t>
  </si>
  <si>
    <t>{
    "id": "M6-NyO-56b-E-3-EN",
    "stimulus": "&lt;p&gt;Complete the following equality.&lt;/p&gt;",
    "template": "&lt;p style=\"text-align: center\"&gt;{{Q1}} × ({{Q2}}&lt;i&gt;{{Q5}}&lt;/i&gt; {{Q8}} {{Q4}}) = {{response}}&amp;nbsp;&lt;i&gt;{{Q5}}&lt;/i&gt; {{Q8}} {{response}}&lt;/p&gt;",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t>
  </si>
  <si>
    <t>M6-NyO-56c</t>
  </si>
  <si>
    <t>Identifica dos expresiones algebraicas equivalentes</t>
  </si>
  <si>
    <t>&lt;p&gt;Selecciona la expresión que es equivalente a esta:&lt;/p&gt;&lt;p style=\"text-align: center\"&gt;{{T2}}&lt;i&gt;{{Q6}}&lt;/i&gt; {{Q8}} &lt;i&gt;{{Q5}}&lt;/i&gt; {{T1}}&lt;/p&gt;
A1 = {{T2}}{{T3}}&lt;i&gt;{{Q6}}&lt;/i&gt; {{Q8}} {{T3}}&lt;i&gt;{{Q5}}&lt;/i&gt;*
A2 = {{T3}}({{T2}}&lt;i&gt;{{Q6}}&lt;/i&gt; {{Q8}} &lt;i&gt;{{Q5}}&lt;/i&gt;)*
A3 = −{{T3}}({{T4}}&lt;i&gt;{{Q6}}&lt;/i&gt; {{Q7}} &lt;i&gt;{{Q5}}&lt;/i&gt;)*
A4 = {{T2}}{{T3}}&lt;i&gt;{{Q6}}&lt;/i&gt; {{Q7}} {{T3}}&lt;i&gt;{{Q5}}&lt;/i&gt;
A5 = {{T3}}({{T2}}&lt;i&gt;{{Q6}}&lt;/i&gt; {{Q7}} &lt;i&gt;{{Q5}}&lt;/i&gt;)
A6 = −{{T3}}(&lt;i&gt;{{Q6}}&lt;/i&gt; {{Q8}} &lt;i&gt;{{Q5}}&lt;/i&gt;)
A7 = {{T2}}{{Q1}}&lt;i&gt;{{Q6}}&lt;/i&gt; {{Q8}} {{Q1}}&lt;i&gt;{{Q5}}&lt;/i&gt;
A8 = {{Q1}}({{T2}}&lt;i&gt;{{Q6}}&lt;/i&gt; {{Q8}} &lt;i&gt;{{Q5}}&lt;/i&gt;)
A9 = −{{Q1}}({{T4}}&lt;i&gt;{{Q6}}&lt;/i&gt; {{Q7}} &lt;i&gt;{{Q5}}&lt;/i&gt;)</t>
  </si>
  <si>
    <t xml:space="preserve">Q1 = "min": 2, "max": 4, "step": 1
Q5 = "list": ["x", "a", "b", "c", "m", "n", "p", "k"]
Q6 = "list": ["x", "a", "b", "c", "m", "n", "p", "k"]
Q7 = "list": ["+", "−"]
Q8 = "list": ["+", "−"]
</t>
  </si>
  <si>
    <t>T1 = ' {{Q7}} &lt;i&gt;{{Q6}}&lt;/i&gt; {{Q8}} &lt;i&gt;{{Q5}}&lt;/i&gt;'.repeat({{Q1}})
T2 = if ('{{Q7}}' == '−') {'−'}
T3 = {{Q1}}+1
T4 = if ('{{Q8}}' == '−') {'−'}</t>
  </si>
  <si>
    <t>&lt;p&gt;Los términos de una expresión algebraica pueden agruparse de maneras diferentes.&lt;/p&gt;</t>
  </si>
  <si>
    <t>&lt;p&gt;Los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t>
  </si>
  <si>
    <t>{
    "id": "M6-NyO-56c-I-1-EN",
    "stimulus": "&lt;p&gt;Select the expression that is equivalent to this one:&lt;/p&gt;&lt;p style=\"text-align: center\"&gt;{{T2}}&lt;i&gt;{{Q6}}&lt;/i&gt; {{Q8}} &lt;i&gt;{{Q5}}&lt;/i&gt; {{T1}}&lt;/p&gt;",
    "hint": "&lt;p&gt;The terms of an algebraic expression can be grouped in different ways.&lt;/p&gt;",
    "feedback": "&lt;p&gt;The terms of an algebraic expression can be grouped in different ways:&lt;/p&gt;&lt;p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t>
  </si>
  <si>
    <t>&lt;p&gt;Selecciona la expresión que es equivalente a esta:&lt;/p&gt;&lt;p style=\"text-align: center\"&gt;{{Q1}}({{Q2}}&lt;i&gt;{{Q5}}&lt;/i&gt; {{Q7}} {{T1}}&lt;i&gt;{{Q6}}&lt;/i&gt;)&lt;/p&gt;
A1 = {{T2}}&lt;i&gt;{{Q5}}&lt;/i&gt; {{Q7}} {{T3}}&lt;i&gt;{{Q6}}&lt;/i&gt;*
A2 = {{Q1}}({{Q2}}&lt;i&gt;{{Q5}}&lt;/i&gt;) {{Q7}} {{Q1}}({{T1}}&lt;i&gt;{{Q6}}&lt;/i&gt;)*
A3 = {{T4}}(&lt;i&gt;{{Q5}}&lt;/i&gt; {{Q7}} {{Q4}}&lt;i&gt;{{Q6}})*
A4 = {{T2}}&lt;i&gt;{{Q5}}&lt;/i&gt; {{Q8}} {{T3}}&lt;i&gt;{{Q6}}&lt;/i&gt;
A5 = {{Q1}}({{Q2}}&lt;i&gt;{{Q5}}&lt;/i&gt;) {{Q8}} 2({{T1}}&lt;i&gt;{{Q6}}&lt;/i&gt;)
A6 = {{T4}}(&lt;i&gt;{{Q5}}&lt;/i&gt; {{Q8}} {{Q4}}&lt;i&gt;{{Q6}}&lt;/i&gt;)
A7 = {{T2}}&lt;i&gt;{{Q5}}&lt;/i&gt; {{Q7}} {{T1}}&lt;i&gt;{{Q6}}&lt;/i&gt;
A8 = {{Q1}}({{Q2}}&lt;i&gt;{{Q5}}&lt;/i&gt;) {{Q7}} {{Q2}}({{T1}}&lt;i&gt;{{Q6}}&lt;/i&gt;)
A9 = {{T4}}(&lt;i&gt;{{Q5}}&lt;/i&gt; {{Q7}} {{T1}}&lt;i&gt;{{Q6}})</t>
  </si>
  <si>
    <t>Q1 = "min": 2, "max": 6, "step": 1
Q2 = "min": 2, "max": 6, "step": 1
Q3 = "min": 2, "max": 6, "step": 1
Q4 = "min": 2, "max": 6, "step": 1
Q5 = "list": ["x", "a", "b", "c", "m", "n", "p", "k"]
Q6 = "list": ["x", "a", "b", "c", "m", "n", "p", "k"]
Q7 = "list": ["+", "−"]
Q8 = "list": ["+", "−"]</t>
  </si>
  <si>
    <t>T1 = {{Q2}}*{{Q4}}
T2 = {{Q1}}*{{Q2}}
T3 = {{Q1}}*{{Q2}}*{{Q4}}
T4 = {{Q1}}*{{Q2}}</t>
  </si>
  <si>
    <t>&lt;p&gt;Los términos de una expresión algebraica pueden agruparse de maneras diferentes:&lt;/p&gt;&lt;p style=\"text-align: center\"&gt;{{Q1}}({{Q2}}&lt;i&gt;{{Q5}}&lt;/i&gt; {{Q7}} {{T1}}&lt;i&gt;{{Q6}}&lt;/i&gt;) = &lt;span class=\"no-break\"&gt;{{T2}}&lt;i&gt;{{Q5}}&lt;/i&gt; {{Q7}} {{T3}}&lt;i&gt;{{Q6}}&lt;/i&gt;&lt;/span&gt; = &lt;span class=\"no-break\"&gt;{{Q1}}({{Q2}}&lt;i&gt;{{Q5}}&lt;/i&gt;) {{Q7}} {{Q1}}({{T1}}&lt;i&gt;{{Q6}}&lt;/i&gt;)&lt;/span&gt; = &lt;span class=\"no-break\"&gt;{{T2}}&lt;i&gt;{{Q5}}&lt;/i&gt; {{Q8}} {{T3}}&lt;i&gt;{{Q6}}&lt;/i&gt;&lt;/span&gt;&lt;/p&gt;</t>
  </si>
  <si>
    <t>{
    "id": "M6-NyO-56c-I-2-EN",
    "stimulus": "&lt;p&gt;Select the expression that is equivalent to this one:&lt;/p&gt;&lt;p style=\"text-align: center\"&gt;{{Q1}}({{Q2}}&lt;i&gt;{{Q5}}&lt;/i&gt; {{Q7}} {{T1}}&lt;i&gt;{{Q6}}&lt;/i&gt;)&lt;/p&gt;",
    "hint": "&lt;p&gt;The terms of an algebraic expression can be grouped in different ways.&lt;/p&gt;",
    "feedback": "&lt;p&gt;The terms of an algebraic expression can be grouped in different ways:&lt;/p&gt;&lt;p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t>
  </si>
  <si>
    <t>&lt;p&gt;Selecciona la expresión que es equivalente a esta:&lt;/p&gt;&lt;p style=\"text-align: center\"&gt;{{Q1}}&lt;i&gt;{{Q5}}&lt;/i&gt; + {{T1}}&lt;i&gt;{{Q6}}&lt;/i&gt; + {{T2}}&lt;i&gt;{{Q5}}&lt;/i&gt; + {{T3}}&lt;i&gt;{{Q6}}&lt;/i&gt;&lt;/p&gt;
A1 = {{Q1}}(&lt;i&gt;{{Q5}}&lt;/i&gt; + {{Q2}}&lt;i&gt;{{Q6}}&lt;/i&gt; + {{Q3}}&lt;i&gt;{{Q5}}&lt;/i&gt; + {{Q4}}&lt;i&gt;{{Q6}}&lt;/i&gt;)*
A2 = {{T4}}&lt;i&gt;{{Q5}}&lt;/i&gt; + {{T5}}&lt;i&gt;{{Q6}}&lt;/i&gt;*
A3 = {{Q1}}({{T6}}&lt;i&gt;{{Q5}}&lt;/i&gt; + {{T7}}&lt;i&gt;{{Q6}}&lt;/i&gt;)*
A4 = {{Q1}}(&lt;i&gt;{{Q5}}&lt;/i&gt; + {{Q2}}&lt;i&gt;{{Q6}}&lt;/i&gt; + {{Q3}}&lt;i&gt;{{Q5}}&lt;/i&gt; − {{Q4}}&lt;i&gt;{{Q6}}&lt;/i&gt;)
A5 = {{T4}}&lt;i&gt;{{Q5}}&lt;/i&gt; − {{T5}}&lt;i&gt;{{Q6}}&lt;/i&gt;
A6 = {{Q1}}({{T6}}&lt;i&gt;{{Q5}}&lt;/i&gt; − {{T7}}&lt;i&gt;{{Q6}}&lt;/i&gt;)
A7 = {{Q1}}(&lt;i&gt;{{Q5}}&lt;/i&gt; + {{T1}}&lt;i&gt;{{Q6}}&lt;/i&gt; + {{T2}}&lt;i&gt;{{Q5}}&lt;/i&gt; + {{T3}}&lt;i&gt;{{Q6}}&lt;/i&gt;)
A8 = {{T4}}&lt;i&gt;{{Q5}}&lt;/i&gt; + {{T3}}&lt;i&gt;{{Q6}}&lt;/i&gt;
A9 = {{Q1}}({{T4}}&lt;i&gt;{{Q5}}&lt;/i&gt; + {{T5}}&lt;i&gt;{{Q6}}&lt;/i&gt;)</t>
  </si>
  <si>
    <t>Q1 = "min": 2, "max": 6, "step": 1
Q2 = "min": 2, "max": 6, "step": 1
Q3 = "min": 2, "max": 6, "step": 1
Q4 = "min": 2, "max": 6, "step": 1
Q5 = "list": ["x", "a", "b", "c", "m", "n", "p", "k"]
Q6 = "list": ["x", "a", "b", "c", "m", "n", "p", "k"]</t>
  </si>
  <si>
    <t>T1 = {{Q1}}*{{Q2}}
T2 = {{Q1}}*{{Q3}}
T3 = {{Q1}}*{{Q4}}
T4 = {{Q1}}+{{Q1}}*{{Q3}}
T5 = {{Q1}}*{{Q2}}+{{Q1}}*{{Q4}}
T6 = 1+{{Q3}}
T7 = {{Q2}}+{{Q4}}</t>
  </si>
  <si>
    <t>&lt;p&gt;Los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t>
  </si>
  <si>
    <t>{
    "id": "M6-NyO-56c-I-3-EN",
    "stimulus": "&lt;p&gt;Select the expression that is equivalent to this one:&lt;/p&gt;&lt;p style=\"text-align: center\"&gt;{{Q1}}&lt;i&gt;{{Q5}}&lt;/i&gt; + {{T1}}&lt;i&gt;{{Q6}}&lt;/i&gt; + {{T2}}&lt;i&gt;{{Q5}}&lt;/i&gt; + {{T3}}&lt;i&gt;{{Q6}}&lt;/i&gt;&lt;/p&gt;",
    "hint": "&lt;p&gt;The terms of an algebraic expression can be grouped in different ways.&lt;/p&gt;",
    "feedback": "&lt;p&gt;The terms of an algebraic expression can be grouped in different ways:&lt;/p&gt;&lt;p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t>
  </si>
  <si>
    <t>M6-NyO-57a</t>
  </si>
  <si>
    <t>Comprueba que un número es el resultado de una ecuación sencilla</t>
  </si>
  <si>
    <t>&lt;p&gt;Elige la ecuación en la que la solución es: {{Q9}} = {{Q1}}.&lt;/p&gt;</t>
  </si>
  <si>
    <t>Q1 = min= 1; max= 10; step= 1
Q2 = min= 1; max= 10; step= 1
Q3 = min= 1; max= 10; step= 1
Q4 = min= 1; max= 10; step= 1
Q5 = min= 1; max= 10; step= 1
Q6 = min= 1; max= 10; step= 1
Q7 = min= 1; max= 10; step= 1
Q9 = list= &lt;i&gt;x&lt;/i&gt;, &lt;i&gt;a&lt;/i&gt;, &lt;i&gt;p&lt;/i&gt;, &lt;i&gt;m&lt;/i&gt;</t>
  </si>
  <si>
    <t>T1 = {{Q1}}+{{Q2}}
T2 = {{Q2}}*{{Q1}}
T3 = {{Q3}}+{{Q2}}
T4 = {{Q4}}+{{Q3}}
T5 = {{Q5}}+{{Q4}}
T6 = {{Q6}}*{{Q5}}
T7 = {{Q7}}*{{Q6}}
A1={{Q9}} + {{Q2}} = {{T1}}#*
A2={{T1}} − {{Q9}} = {{Q1}}#*
A3={{T1}} = {{Q2}} + {{Q9}}#*
A4={{Q2}}{{Q9}} = {{T2}}#*
A5={{T2}} = {{Q9}} : {{Q2}}#*
A6={{Q9}} + {{Q3}} = {{T3}}#|&lt;p&gt;La solución de esta ecuación es: {{Q9}} = {{Q2}}.&lt;/p&gt;
A7={{T4}} − {{Q9}} = {{Q4}}#|&lt;p&gt;La solución de esta ecuación es: {{Q9}} = {{Q3}}.&lt;/p&gt;
A8={{T5}} = {{Q5}} + {{Q9}}#|&lt;p&gt;La solución de esta ecuación es: {{Q9}} = {{Q4}}.&lt;/p&gt;
A9={{Q6}}{{Q9}} = {{T6}}#|&lt;p&gt;La solución de esta ecuación es: {{Q9}} = {{Q5}}.&lt;/p&gt;
A10={{T7}} = {{Q9}} : {{Q7}}#|&lt;p&gt;La solución de esta ecuación es: {{Q9}} = {{Q6}}.&lt;/p&gt;</t>
  </si>
  <si>
    <t>&lt;p&gt;Sustituye el valor de {{Q9}} en cada ecuación.&lt;/p&gt;</t>
  </si>
  <si>
    <t>&lt;p&gt;Para comprobar si se sumple la igualdad, hay que sustituir el valor de {{Q9}} en cada expresión.&lt;/p&gt;</t>
  </si>
  <si>
    <t>{
    "id": "M6-NyO-57a-I-1-EN",
    "stimulus": "&lt;p&gt;Select the equation whose solution is: {{Q9}} = {{Q1}}.&lt;/p&gt;",
    "hint": "&lt;p&gt;Replace the value of {{Q9}} in each equation.&lt;/p&gt;",
    "feedback": "&lt;p&gt;To check if the equality holds, the value of {{Q9}} in each expression must be replaced.&lt;/p&gt;",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"&lt;p&gt;The solution of this equation is: {{Q9}} = {{Q2}}.&lt;/p&gt;"
            },
            {
                "name": "A7",
                "label": "{{T4}} − {{Q9}} = {{Q4}}",
                "function": "",
                "incorrect": true,
                "feedback": "&lt;p&gt;The solution of this equation is: {{Q9}} = {{Q3}}.&lt;/p&gt;"
            },
            {
                "name": "A8",
                "label": "{{T5}} = {{Q5}} + {{Q9}}",
                "function": "",
                "incorrect": true,
                "feedback": "&lt;p&gt;The solution of this equation is: {{Q9}} = {{Q4}}.&lt;/p&gt;"
            },
            {
                "name": "A9",
                "label": "{{Q6}}{{Q9}} = {{T6}}",
                "function": "",
                "incorrect": true,
                "feedback": "&lt;p&gt;The solution of this equation is: {{Q9}} = {{Q5}}.&lt;/p&gt;"
            },
            {
                "name": "A10",
                "label": "{{T7}} = {{Q9}} : {{Q7}}",
                "function": "",
                "incorrect": true,
                "feedback": "&lt;p&gt;The solution of this equation is: {{Q9}} = {{Q6}}.&lt;/p&gt;"
            }
        ],
        "uniques": true
    },
    "algorithm": {
        "name": "trueFalse",
        "template": "Multiple choice – standard",
        "params": {
            "countCorrect": 1,
            "countIncorrect": 2,
            "showCheckIcon":  false,
                    "columns": 3
                }
            }
        }</t>
  </si>
  <si>
    <t>&lt;p&gt;¿Cuál es la solución de esta ecuación?&lt;/p&gt;&lt;p style="text-align: center"&gt;{{T1}} − {{Q9}} = {{Q2}}&lt;/p&gt;</t>
  </si>
  <si>
    <t>Q1 = min= 1; max= 10; step= 1
Q2 = min= 1; max= 10; step= 1
Q3 = min= 1; max= 10; step= 1
Q4 = min= 1; max= 10; step= 1
Q9 = list= &lt;i&gt;x&lt;/i&gt;, &lt;i&gt;a&lt;/i&gt;, &lt;i&gt;p&lt;/i&gt;, &lt;i&gt;m&lt;/i&gt;</t>
  </si>
  <si>
    <t>T1={{Q1}}+{{Q2}}
A1={{Q9}} = {{Q1}}#*
A2={{Q9}} = {{Q3}}#
A3={{Q9}} = {{Q4}}#</t>
  </si>
  <si>
    <t xml:space="preserve">&lt;p&gt;Sustituye cada valor de {{Q9}} en la ecuación.&lt;/p&gt; </t>
  </si>
  <si>
    <t>&lt;p&gt;Para comprobar qué valor de {{Q9}} cumple la igualdad, hay que sustituirlos en la ecuación.&lt;/p&gt;</t>
  </si>
  <si>
    <t>{
    "id": "M6-NyO-57a-E-1-EN",
    "stimulus": "&lt;p&gt;What is the solution to this equation?&lt;/p&gt;&lt;p style=\"text-align: center\"&gt;{{T1}} − {{Q9}} = {{Q2}}&lt;/p&gt;",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</si>
  <si>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&lt;p&gt;¿Cuál es la solución de esta ecuación?&lt;/p&gt;&lt;p style="text-align: center"&gt;{{Q9}} + {{Q1}} = {{T1}}&lt;/p&gt;</t>
  </si>
  <si>
    <t>T1={{Q1}}+{{Q2}}
A1={{Q9}} = {{Q2}}#*
A2={{Q9}} = {{Q3}}#
A3={{Q9}} = {{Q4}}#</t>
  </si>
  <si>
    <t>{"id":"M6-NyO-57a-E-2-EN","stimulus":"&lt;p&gt;What is the solution to this equation?&lt;/p&gt;&lt;p style=\"text-align: center\"&gt;{{Q9}} + {{Q1}} = {{T1}}&lt;/p&gt;","hint":"&lt;p&gt;Replace each value of {{Q9}} in the equation.&lt;/p&gt;","feedback":"&lt;p&gt;To check which value of {{Q9}} fulfills the equality, replace them in the equation.&lt;/p&gt;","seed":{"parameters":[{"name":"Q1","label":null,"min":1,"max":10,"step":1},{"name":"Q2","label":null,"min":1,"max":10,"step":1},{"name":"Q3","label":null,"min":1,"max":10,"step":1},{"name":"Q4","label":null,"min":1,"max":10,"step":1},{"name":"Q9","label":null,"list":["&lt;i&gt;x&lt;/i&gt;","&lt;i&gt;a&lt;/i&gt;","&lt;i&gt;p&lt;/i&gt;","&lt;i&gt;m&lt;/i&gt;"]}],"calculated":[{"name":"T1","label":"{{function}}","function":"{{Q1}}+{{Q2}}","temp":true},{"name":"A1","label":"{{Q9}} = {{Q2}}"},{"name":"A2","label":"{{Q9}} = {{Q3}}","incorrect":true},{"name":"A3","label":"{{Q9}} = {{Q4}}","incorrect":true}],"uniques":true},"algorithm":{"name":"trueFalse","template":"Multiple choice – standard","params":{"countCorrect":1,"countIncorrect":2,"showCheckIcon":false,
            "columns": 3
        }
    }
}</t>
  </si>
  <si>
    <t>&lt;p&gt;¿Cuál es la solución de esta ecuación?&lt;/p&gt;&lt;p style="text-align: center"&gt;{{Q2}}{{Q9}} = {{T1}}&lt;/p&gt;</t>
  </si>
  <si>
    <t>T1={{Q1}}*{{Q2}}
A1={{Q9}} = {{Q1}}#*
A2={{Q9}} = {{Q3}}#
A3={{Q9}} = {{Q4}}#</t>
  </si>
  <si>
    <t>{
    "id": "M6-NyO-57a-E-3-EN",
    "stimulus": "&lt;p&gt;What is the solution to this equation?&lt;/p&gt;&lt;p style=\"text-align: center\"&gt;{{Q2}}&lt;sup&gt;{{Q9}}&lt;/sup&gt; = {{T1}}&lt;/p&gt;",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 false,
            "columns": 3
        }
    }
}</t>
  </si>
  <si>
    <t>M6-NyO-57b</t>
  </si>
  <si>
    <t>Comprueba que un número es uno de los resultados de una inecuación sencilla</t>
  </si>
  <si>
    <t>&lt;p&gt;Selecciona la inecuación en la que una de las soluciones es: {{Q9}} = {{Q1}}.&lt;/p&gt;</t>
  </si>
  <si>
    <t>Q1 = "min": -10, "max": 10,"step": 1
Q2 = "min": 1, "max": 9,"step": 1
Q3 = "min": 1, "max": 9,"step": 1
Q4 = "min": 1, "max": 9, "step": 1
Q5 = "min": 1, "max": 9, "step": 1
Q9 = list: ["&lt;i&gt;x&lt;/i&gt;", "&lt;i&gt;a&lt;/i&gt;", "&lt;i&gt;p&lt;/i&gt;", "&lt;i&gt;m&lt;/i&gt;"]</t>
  </si>
  <si>
    <t>T1 = {{Q1}}-{{Q2}}
T2 = {{Q1}}+{{Q3}}
T3 = {{Q1}}-{{Q4}}
T4 = {{Q1}}+{{Q5}}
A1={{Q9}} &gt; {{T1}}#*
A2={{Q9}} &lt; {{T2}}#*
A3={{Q9}} &lt; {{T3}}#
A4={{Q9}} &gt; {{T4}}#</t>
  </si>
  <si>
    <t>&lt;p&gt;Sustituye el valor de {{Q9}} en las inecuaciones.&lt;/p&gt;</t>
  </si>
  <si>
    <t>&lt;p&gt;Para comprobar si el valor de {{Q9}} cumple una igualdad, hay que sustituirlo en esa ecuación.&lt;/p&gt;</t>
  </si>
  <si>
    <t>{
    "id": "M6-NyO-57b-I-1-EN",
    "stimulus": "&lt;p&gt;Select the inequality in which one of the solutions is: {{Q9}} = {{Q1}}.&lt;/p&gt;",
    "hint": "&lt;p&gt;Replace the value of {{Q9}} in the inequalities.&lt;/p&gt;",
    "feedback": "&lt;p&gt;To check if the value of {{Q9}} fulfills an equality, replace it in that equation.&lt;/p&gt;",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t>
  </si>
  <si>
    <t>&lt;p&gt;Selecciona dos soluciones de esta inecuación:&lt;/p&gt;&lt;p style="text-align: center"&gt;{{Q9}} &lt; {{T5}}&lt;/p&gt;</t>
  </si>
  <si>
    <t>Q1 = min= -10; max= 10;step= 1
Q2 = min= 1; max= 9;step= 1
Q3 = min= 1; max= 9;step= 1
Q4 = min= 1; max= 9; step= 1
Q9 = list= &lt;i&gt;x&lt;/i&gt;, &lt;i&gt;a&lt;/i&gt;, &lt;i&gt;p&lt;/i&gt;, &lt;i&gt;m&lt;/i&gt;</t>
  </si>
  <si>
    <t>T1 = math.min({{Q2}},{{Q3}},{{Q4}})
T2 = {{Q2}}+{{Q3}}+{{Q4}}-math.min({{Q2}},{{Q3}},{{Q4}})-math.max({{Q2}},{{Q3}},{{Q4}})
T3 = math.max({{Q2}},{{Q3}},{{Q4}})
T4 = {{Q1}}+{{T1}}
T5 = {{Q1}}+{{T2}}
T6 = {{Q1}}+{{T3}}
A1={{Q9}} = {{Q1}}#*
A2={{Q9}} = {{T4}}#*
A3={{Q9}} = {{T6}}#</t>
  </si>
  <si>
    <t>&lt;p&gt;Selecciona los números menores que {{T5}}.&lt;/p&gt;</t>
  </si>
  <si>
    <t>&lt;p&gt;Esta inecuación expresa qué números son menores que {{T5}}.&lt;/p&gt;</t>
  </si>
  <si>
    <t>{"id":"M6-NyO-57b-E-1-EN","stimulus":"&lt;p&gt;Select two solutions for this inequality:&lt;/p&gt;&lt;p style=\"text-align: center\"&gt;{{Q9}} &lt; {{T5}}&lt;/p&gt;","hint":"&lt;p&gt;Select the numbers less than {{T5}}.&lt;/p&gt;","feedback":"&lt;p&gt;This inequality expresses which numbers are less than {{T5}}.&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math.max({{Q2}},{{Q3}},{{Q4}})","temp":true},{"name":"T3","label":"{{function}}","function":"math.max({{Q2}},{{Q3}},{{Q4}})","temp":true},{"name":"T4","label":"{{function}}","function":"{{Q1}}+{{T1}}","temp":true},{"name":"T5","label":"{{function}}","function":"{{Q1}}+{{T2}}","temp":true},{"name":"T6","label":"{{function}}","function":"{{Q1}}+{{T3}}","temp":true},{"name":"A1","label":"{{Q9}} = {{Q1}}"},{"name":"A2","label":"{{Q9}} = {{T4}}"},{"name":"A3","label":"{{Q9}} = {{T6}}","incorrect":true}],"uniques":true},"algorithm":{"name":"trueFalse","template":"Multiple choice – multiple response","params":{"countCorrect":2,"countIncorrect":1,"showCheckIcon":false,
            "columns": 3
        }
    }
}</t>
  </si>
  <si>
    <t>&lt;p&gt;Selecciona dos soluciones de esta inecuación:&lt;/p&gt;&lt;p style="text-align: center"&gt;{{Q9}} &gt; {{T4}}&lt;/p&gt;</t>
  </si>
  <si>
    <t>T1 = math.min({{Q2}},{{Q3}},{{Q4}})
T2 = {{Q2}}+{{Q3}}+{{Q4}}-math.min({{Q2}},{{Q3}},{{Q4}}) - math.max({{Q2}},{{Q3}},{{Q4}})
T3 = math.max({{Q2}},{{Q3}},{{Q4}})
T4 = {{Q1}}+{{T1}}
T5 = {{Q1}}+{{T2}}
T6 = {{Q1}}+{{T3}}
A1={{Q9}} = {{T5}}#*
A2={{Q9}} = {{T6}}#*
A3={{Q9}} = {{Q1}}#</t>
  </si>
  <si>
    <t>&lt;p&gt;Selecciona los números mayores que {{T4}}.&lt;/p&gt;</t>
  </si>
  <si>
    <t>&lt;p&gt;Esta inecuación expresa qué números son mayores que {{T4}}.&lt;/p&gt;</t>
  </si>
  <si>
    <t>{"id":"M6-NyO-57b-E-2-EN","stimulus":"&lt;p&gt;Select two solutions for this inequality:&lt;/p&gt;&lt;p style=\"text-align: center\"&gt;{{Q9}} &gt; {{T4}}&lt;/p&gt;","hint":"&lt;p&gt;Select the numbers greater than {{T4}}.&lt;/p&gt;","feedback":"&lt;p&gt;This inequality expresses which numbers are greater than {{T4}}.&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 - math.max({{Q2}},{{Q3}},{{Q4}})","temp":true},{"name":"T3","label":"{{function}}","function":"math.max({{Q2}},{{Q3}},{{Q4}})","temp":true},{"name":"T4","label":"{{function}}","function":"{{Q1}}+{{T1}}","temp":true},{"name":"T5","label":"{{function}}","function":"{{Q1}}+{{T2}}","temp":true},{"name":"T6","label":"{{function}}","function":"{{Q1}}+{{T3}}","temp":true},{"name":"A1","label":"{{Q9}} = {{T5}}"},{"name":"A2","label":"{{Q9}} = {{T6}}"},{"name":"A3","label":"{{Q9}} = {{Q1}}","incorrect":true}],"uniques":true},"algorithm":{"name":"trueFalse","template":"Multiple choice – multiple response","params":{"countCorrect":2,"countIncorrect":1,"showCheckIcon":false,
            "columns": 3
        }
    }
}</t>
  </si>
  <si>
    <t>&lt;p&gt;Selecciona dos soluciones de esta inecuación:&lt;/p&gt;&lt;p style="text-align: center"&gt;{{T8}} &gt; {{Q9}} &gt; {{T2}}&lt;/p&gt;</t>
  </si>
  <si>
    <t>Q1 = min= -5; max= 0;step= 1
Q2 = min= -5; max= 0;step= 1
Q3 = min= -5; max= 0;step= 1
Q4 = min= 1; max= 10;step= 1
Q5 = min= 1; max= 10;step= 1
Q6 = min= 1; max= 10;step= 1
Q9 = list= &lt;i&gt;x&lt;/i&gt;, &lt;i&gt;a&lt;/i&gt;, &lt;i&gt;p&lt;/i&gt;, &lt;i&gt;m&lt;/i&gt;</t>
  </si>
  <si>
    <t>T1 = math.min({{Q1}},{{Q2}},{{Q3}})
T2 = {{Q1}}+{{Q2}}+{{Q3}}-math.min({{Q1}},{{Q2}},{{Q3}}) - math.max({{Q1}},{{Q2}},{{Q3}})
T3 = math.max({{Q1}},{{Q2}},{{Q3}})
T4 = math.min({{Q4}},{{Q5}},{{Q6}})
T5 = {{Q4}}+{{Q5}}+{{Q6}}-math.min({{Q4}},{{Q5}},{{Q6}}) - math.max({{Q4}},{{Q5}},{{Q6}})
T6 = math.max({{Q4}},{{Q5}},{{Q6}})
T7 = {{T3}}+{{T4}}
T8 = {{T3}}+{{T5}}
T9 = {{T3}}+{{T6}}
A1={{Q9}} = {{T3}}#*
A2={{Q9}} = {{T7}}#*
A3={{Q9}} = {{T1}}#
A4={{Q9}} = {{T9}}#</t>
  </si>
  <si>
    <t>&lt;p&gt;Selecciona los números mayores que {{T2}} y menores que {{T8}}.&lt;/p&gt;</t>
  </si>
  <si>
    <t>&lt;p&gt;Esta inecuación expresa qué números son mayores que {{T2}} y menores que {{T8}}.&lt;/p&gt;</t>
  </si>
  <si>
    <t>{"id":"M6-NyO-57b-E-3-EN","stimulus":"&lt;p&gt;Select two solutions for this inequality:&lt;/p&gt;&lt;p style=\"text-align: center\"&gt;{{T8}} &gt; {{Q9}} &gt; {{T2}}&lt;/p&gt;","hint":"&lt;p&gt;Select the numbers greater than {{T2}} and less than {{T8}}.&lt;/p&gt;","feedback":"&lt;p&gt;This inequality expresses which numbers are greater than {{T2}} and less than {{T8}}.&lt;/p&gt;","seed":{"parameters":[{"name":"Q1","label":null,"min":-5,"max":0,"step":1},{"name":"Q2","label":null,"min":-5,"max":0,"step":1},{"name":"Q3","label":null,"min":-5,"max":0,"step":1},{"name":"Q4","label":null,"min":1,"max":10,"step":1},{"name":"Q5","label":null,"min":1,"max":10,"step":1},{"name":"Q6","label":null,"min":1,"max":10,"step":1},{"name":"Q9","label":null,"list":["&lt;i&gt;x&lt;/i&gt;","&lt;i&gt;a&lt;/i&gt;","&lt;i&gt;p&lt;/i&gt;","&lt;i&gt;m&lt;/i&gt;"]}],"calculated":[{"name":"T1","label":"{{function}}","function":"math.min({{Q1}},{{Q2}},{{Q3}})","temp":true},{"name":"T2","label":"{{function}}","function":"{{Q1}}+{{Q2}}+{{Q3}}-math.min({{Q1}},{{Q2}},{{Q3}}) - math.max({{Q1}},{{Q2}},{{Q3}})","temp":true},{"name":"T3","label":"{{function}}","function":"math.max({{Q1}},{{Q2}},{{Q3}})","temp":true},{"name":"T4","label":"{{function}}","function":"math.min({{Q4}},{{Q5}},{{Q6}})","temp":true},{"name":"T5","label":"{{function}}","function":"{{Q4}}+{{Q5}}+{{Q6}}-math.min({{Q4}},{{Q5}},{{Q6}}) - math.max({{Q4}},{{Q5}},{{Q6}})","temp":true},{"name":"T6","label":"{{function}}","function":"math.max({{Q4}},{{Q5}},{{Q6}})","temp":true},{"name":"T7","label":"{{function}}","function":"{{T3}}+{{T4}}","temp":true},{"name":"T8","label":"{{function}}","function":"{{T3}}+{{T5}}","temp":true},{"name":"T9","label":"{{function}}","function":"{{T3}}+{{T6}}","temp":true},{"name":"A1","label":"{{Q9}} = {{T3}}"},{"name":"A2","label":"{{Q9}} = {{T7}}"},{"name":"A3","label":"{{Q9}} = {{T1}}","incorrect":true},{"name":"A4","label":"{{Q9}} = {{T9}}","incorrect":true}],"uniques":true},"algorithm":{"name":"trueFalse","template":"Multiple choice – multiple response","params":{"countCorrect":2,"countIncorrect":1,"showCheckIcon":false,
            "columns": 3
        }
    }
}</t>
  </si>
  <si>
    <t>M6-NyO-58a</t>
  </si>
  <si>
    <t>Transformar problemas del mundo real en expresiones algebraicas sencillas (sumas y multiplicaciones)</t>
  </si>
  <si>
    <t>&lt;p&gt;Daniel ha invitado a un helado a sus {{Q1}} amigos y ha pagado por ellos {{T1}} €. Elige la expresión que describe esta situación.&lt;/p&gt;</t>
  </si>
  <si>
    <t>Q1 = min=2; max=10; step=1
Q2 = min=1; max=3; step=0.2</t>
  </si>
  <si>
    <t>T1 = {{Q1}}*{{Q2}}
A1=&lt;span class="fr-math-v2 fr-draggable" contenteditable="false" data-original-math="\(\frac{{{T1}}}{{{Q1}}}\)" draggable="true"&gt;\(\frac{{{T1}}}{{{Q1}}}\)&lt;/span&gt; = &lt;i&gt;h&lt;/i&gt;#*
A2=&lt;span class="fr-math-v2 fr-draggable" contenteditable="false" data-original-math="\(\frac{{{Q1}}}{{{T1}}}\)" draggable="true"&gt;\(\frac{{{Q1}}}{{{T1}}}\)&lt;/span&gt; = &lt;i&gt;h&lt;/i&gt;#
A3={{T1}}&lt;i&gt;h&lt;/i&gt; = {{Q1}}#
A4={{Q1}}+&lt;i&gt;h&lt;/i&gt; = {{T1}}#
A5={{T1}}+ &lt;i&gt;h&lt;/i&gt; = {{Q1}}#</t>
  </si>
  <si>
    <t>&lt;p&gt;El enunciado es equivalente a:&lt;/p&gt;&lt;p style="text-align: center"&gt;&lt;span class="fr-math-v2 fr-draggable" contenteditable="false" data-original-math="\(\frac{\text{precio total}}{\text{n.º de amigos}}\)" draggable="true"&gt;\(\frac{\text{precio total}}{\text{n.º de amigos}}\)&lt;/span&gt; = precio de cada helado&lt;/p&gt;</t>
  </si>
  <si>
    <t>{
    "id": "M6-NyO-58a-I-1-EN",
    "stimulus": "&lt;p&gt;Daniel has invited his {{Q1}} friends for an ice cream and has paid ${{T1}} for them. Choose the expression that describes this situation.&lt;/p&gt;",
    "hint": "&lt;p&gt;The statement is equivalent to:&lt;/p&gt;&lt;p style=\"text-align: center\"&gt;&lt;span class=\"fr-math-v2 fr-draggable\" contenteditable=\"false\" data-original-math=\"\\(\\frac{\\text{total price}}{\\text{no. of friends}}\\)\" draggable=\"true\"&gt;\\(\\frac{\\text{total price}}{\\text{no. of friends}}\\)&lt;/span&gt; = price of each ice cream&lt;/p&gt;",
    "feedback": "&lt;p&gt;The statement is equivalent to:&lt;/p&gt;&lt;p style=\"text-align: center\"&gt;&lt;span class=\"fr-math-v2 fr-draggable\" contenteditable=\"false\" data-original-math=\"\\(\\frac{\\text{total price}}{\\text{no. of friends}}\\)\" draggable=\"true\"&gt;\\(\\frac{\\text{total price}}{\\text{no. of friends}}\\)&lt;/span&gt; = price of each ice cream&lt;/p&gt;",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&lt;i&gt;i&lt;/i&gt;"
            },
            {
                "name": "A2",
                "label": "&lt;span class=\"fr-math-v2 fr-draggable\" contenteditable=\"false\" data-original-math=\"\\(\\frac{{{Q1}}}{{{T1}}}\\)\" draggable=\"true\"&gt;\\(\\frac{{{Q1}}}{{{T1}}}\\)&lt;/span&gt; = &lt;i&gt;i&lt;/i&gt;",
                "incorrect": true
            },
            {
                "name": "A3",
                "label": "${{T1}}&lt;i&gt;i&lt;/i&gt; = {{Q1}}",
                "incorrect": true
            },
            {
                "name": "A4",
                "label": "{{Q1}}+&lt;i&gt;i&lt;/i&gt; = ${{T1}}",
                "incorrect": true
            },
            {
                "name": "A5",
                "label": "${{T1}}+ &lt;i&gt;i&lt;/i&gt; = {{Q1}}",
                "incorrect": true
            }
        ],
        "uniques": true
    },
    "algorithm": {
        "name": "trueFalse",
        "template": "Multiple choice – standard",
        "params": {
            "countCorrect": 1,
            "countIncorrect": 2,
            "showCheckIcon": false,
            "columns": 3
        }
    }
}</t>
  </si>
  <si>
    <t>&lt;p&gt;En unos grandes almacenes tienen contradados a {{T1}} empleados, de los cuales {{Q1}} son hombres y el resto, mujeres. Elige la expresión que describe esta situación.&lt;/p&gt;</t>
  </si>
  <si>
    <t>Q1 = min=50; max=80; step=1
Q2 = min=50; max=80; step=1</t>
  </si>
  <si>
    <t>T1 = {{Q1}}+{{Q2}}
A1={{T1}} − {{Q1}} = &lt;i&gt;m&lt;/i&gt;#*
A2=&lt;i&gt;m&lt;/i&gt; + {{Q1}} = {{T1}}#*
A3={{T1}} − &lt;i&gt;m&lt;/i&gt; = {{Q1}}#*
A4=&lt;span class="fr-math-v2 fr-draggable" contenteditable="false" data-original-math="\(\frac{{{T1}}}{{{Q1}}}\)" draggable="true"&gt;\(\frac{{{T1}}}{{{Q1}}}\)&lt;/span&gt; = &lt;i&gt;m&lt;/i&gt;#
A5={{T1}}&lt;i&gt;h&lt;/i&gt; = {{Q1}}#
A6={{Q1}}&lt;i&gt;h&lt;/i&gt; = {{T1}}#
A7=&lt;i&gt;m&lt;/i&gt; + {{T1}} = {{Q1}}#
A8=&lt;i&gt;m&lt;/i&gt; − {{T1}} = {{Q1}}#
A9=&lt;i&gt;m&lt;/i&gt; − {{Q1}} = {{T1}}#</t>
  </si>
  <si>
    <t>&lt;p style="text-align: center"&gt;trabajadores + trabajadoras = total de empleados&lt;/p&gt;</t>
  </si>
  <si>
    <t>{
    "id": "M6-NyO-58a-I-2-EN",
    "stimulus": "&lt;p&gt;In a department store, they have hired {{T1}} employees, of which {{Q1}} are men, and the rest are women. Choose the expression that describes this situation.&lt;/p&gt;",
    "hint": "&lt;p style=\"text-align: center\"&gt;male workers + female workers = total employees&lt;/p&gt;",
    "feedback": "&lt;p style=\"text-align: center\"&gt;male workers + female workers = total employees&lt;/p&gt;",
    "seed": {
        "parameters": [
            {
                "name": "Q1",
                "label": null,
                "min": 50,
                "max": 80,
                "step": 1
            },
            {
                "name": "Q2",
                "label": null,
                "min": 50,
                "max": 80,
                "step": 1
            }
        ],
        "calculated": [
            {
                "name": "T1",
                "label": "{{function}}",
                "function": "{{Q1}}+{{Q2}}",
                "temp": true
            },
            {
                "name": "A1",
                "label": "{{T1}} − {{Q1}} = &lt;i&gt;w&lt;/i&gt;"
            },
            {
                "name": "A2",
                "label": "&lt;i&gt;w&lt;/i&gt; + {{Q1}} = {{T1}}"
            },
            {
                "name": "A3",
                "label": "{{T1}} − &lt;i&gt;w&lt;/i&gt; = {{Q1}}"
            },
            {
                "name": "A4",
                "label": "&lt;span class=\"fr-math-v2 fr-draggable\" contenteditable=\"false\" data-original-math=\"\\(\\frac{{{T1}}}{{{Q1}}}\\)\" draggable=\"true\"&gt;\\(\\frac{{{T1}}}{{{Q1}}}\\)&lt;/span&gt; = &lt;i&gt;w&lt;/i&gt;",
                "incorrect": true
            },
            {
                "name": "A5",
                "label": "{{T1}}&lt;i&gt;m&lt;/i&gt; = {{Q1}}",
                "incorrect": true
            },
            {
                "name": "A6",
                "label": "{{Q1}}&lt;i&gt;m&lt;/i&gt; = {{T1}}",
                "incorrect": true
            },
            {
                "name": "A7",
                "label": "&lt;i&gt;w&lt;/i&gt; + {{T1}} = {{Q1}}",
                "incorrect": true
            },
            {
                "name": "A8",
                "label": "&lt;i&gt;w&lt;/i&gt; − {{T1}} = {{Q1}}",
                "incorrect": true
            },
            {
                "name": "A9",
                "label": "&lt;i&gt;w&lt;/i&gt; − {{Q1}} = {{T1}}",
                "incorrect": true
            }
        ],
        "uniques": true
    },
    "algorithm": {
        "name": "trueFalse",
        "template": "Multiple choice – standard",
        "params": {
            "countCorrect": 1,
            "countIncorrect": 2,
            "showCheckIcon": false,
            "columns": 3
        }
    }
}</t>
  </si>
  <si>
    <t>&lt;p&gt;El padre de Luisa tiene {{T1}} años y le saca {{Q2}} a su hija. Elige la expresión que describe esta situación.&lt;/p&gt;</t>
  </si>
  <si>
    <t>Q1 = min=5; max=12; step=1
Q2 = min=20; max=32; step=1</t>
  </si>
  <si>
    <t>T1 = {{Q1}}+{{Q2}}
A1={{T1}} − {{Q2}} = &lt;i&gt;L&lt;/i&gt;#*
A2=&lt;i&gt;L&lt;/i&gt; + {{Q2}} = {{T1}}#*
A3={{T1}} − &lt;i&gt;L&lt;/i&gt; = {{Q2}}#*
A4=&lt;span class="fr-math-v2 fr-draggable" contenteditable="false" data-original-math="\(\frac{{{T1}}}{{{Q2}}}\)" draggable="true"&gt;\(\frac{{{T1}}}{{{Q2}}}\)&lt;/span&gt; = &lt;i&gt;L&lt;/i&gt;#
A5={{T1}}&lt;i&gt;h&lt;/i&gt; = {{Q2}}#
A6={{Q2}}&lt;i&gt;h&lt;/i&gt; = {{T1}}#
A7=&lt;i&gt;L&lt;/i&gt; + {{T1}} = {{Q2}}#
A8=&lt;i&gt;L&lt;/i&gt; − {{T1}} = {{Q2}}#
A9=&lt;i&gt;L&lt;/i&gt; − {{Q2}} = {{T1}}#</t>
  </si>
  <si>
    <t>&lt;p&gt;El enunciado es equivalente a:&lt;/p&gt;&lt;p style="text-align: center"&gt;edad de Luisa + diferencia de edad = años del padre&lt;/p&gt;</t>
  </si>
  <si>
    <t>{
    "id": "M6-NyO-58a-I-3-EN",
    "stimulus": "&lt;p&gt;Luisa's father is {{T1}} years old and is {{Q2}} years older than her daughter. Choose the expression that describes this situation.&lt;/p&gt;",
    "hint": "&lt;p&gt;The statement is equivalent to:&lt;/p&gt;&lt;p style=\"text-align: center\"&gt;Luisa's age + age difference = father's age&lt;/p&gt;",
    "feedback": "&lt;p&gt;The statement is equivalent to:&lt;/p&gt;&lt;p style=\"text-align: center\"&gt;Luisa's age + age difference = father's age&lt;/p&gt;",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"{{T1}}&lt;i&gt;f&lt;/i&gt; = {{Q2}}",
                "incorrect": true
            },
            {
                "name": "A6",
                "label": "{{Q2}}&lt;i&gt;f&lt;/i&gt;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t>
  </si>
  <si>
    <t>&lt;p&gt;Isabel ha vendido {{Q1}} libros a una librería de segunda mano y le han pagado {{A2}} € por todos ellos. Arrastra los números para construir una expresión que describa esta situación.&lt;/p&gt;</t>
  </si>
  <si>
    <t>&lt;p style="text-align: center"&gt;{{response}} × &lt;i&gt;a&lt;/i&gt; = {{response}}&lt;/p&gt;</t>
  </si>
  <si>
    <t>Q1 = min = 20; max = 50; step = 1
Q2 = min = 0.55; max = 2.95; step = 0.1</t>
  </si>
  <si>
    <t>A1 = {{Q1}}*
A2 = {{Q1}}*{{Q2}}*</t>
  </si>
  <si>
    <t>&lt;p&gt;El enunciado es equivalente a:&lt;/p&gt;&lt;p style="text-align: center"&gt;n.º de libros × precio de cada uno = precio total&lt;/p&gt;</t>
  </si>
  <si>
    <t>{
    "id": "M6-NyO-58a-E-1-EN",
    "stimulus": "&lt;p&gt;Isabel has sold {{Q1}} books to a second-hand bookstore and has been paid ${{A2}} for all of them. Drag the numbers to build an expression that describes this situation.&lt;/p&gt;",
    "template": "&lt;p style=\"text-align: center\"&gt;{{response}} × &lt;i&gt;a&lt;/i&gt; = {{response}}&lt;/p&gt;",
    "hint": "&lt;p&gt;The statement is equivalent to:&lt;/p&gt;&lt;p style=\"text-align: center\"&gt;no. of books × price of each = total price&lt;/p&gt;",
    "feedback": "&lt;p&gt;The statement is equivalent to:&lt;/p&gt;&lt;p style=\"text-align: center\"&gt;no. of books × price of each = total price&lt;/p&gt;",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t>
  </si>
  <si>
    <t>&lt;p&gt;Cada año, Claudio ensaya en el piano {{A2}} partituras y este ya ha practicado {{Q1}} de todas ellas. Arrastra los números para construir una expresión que describa esta situación.&lt;/p&gt;</t>
  </si>
  <si>
    <t>&lt;p&gt;{{response}} + &lt;i&gt;p&lt;/i&gt; = {{response}}&lt;/p&gt;</t>
  </si>
  <si>
    <t>Q1 = min = 20; max = 30; step = 1
Q2 = min = 20; max = 30; step = 1</t>
  </si>
  <si>
    <t>A1 = {{Q1}}*
A2 = {{Q1}}+{{Q2}}*</t>
  </si>
  <si>
    <t>&lt;p&gt;El enunciado es equivalente a:&lt;/p&gt;&lt;p style="text-align: center"&gt;partituras ensayadas + partituras sin ensayar = partituras totales&lt;/p&gt;</t>
  </si>
  <si>
    <t>{
    "id": "M6-NyO-58a-E-2-EN",
    "stimulus": "&lt;p&gt;Each year, Mike practices on the piano {{A2}} sheet music and has already practiced {{Q1}} of them. Drag the numbers to construct an expression that describes this situation.&lt;/p&gt;",
    "template": "&lt;p style=\"text-align: center;\"&gt;{{response}} + &lt;i&gt;p&lt;/i&gt; = {{response}}&lt;/p&gt;",
    "hint": "&lt;p&gt;The statement is equivalent to:&lt;/p&gt;&lt;p style=\"text-align: center\"&gt;practiced sheet music + unpracticed sheet music = total sheet music&lt;/p&gt;",
    "feedback": "&lt;p&gt;The statement is equivalent to:&lt;/p&gt;&lt;p style=\"text-align: center\"&gt;practiced sheet music + unpracticed sheet music = total sheet music&lt;/p&gt;",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t>
  </si>
  <si>
    <t>&lt;p&gt;Carmela y Paúl comparten una colección de {{A1}} tebeos, de los cuales {{Q1}} son de Paúl. Arrastra los números para construir una expresión que describa esta situación.&lt;/p&gt;</t>
  </si>
  <si>
    <t>&lt;p style="text-align: center"&gt;{{response}} − &lt;i&gt;C&lt;/i&gt; = {{response}}&lt;/p&gt;</t>
  </si>
  <si>
    <t>Q1 = min = 20; max = 50; step = 1
Q2 = min = 20; max = 50; step = 1</t>
  </si>
  <si>
    <t>A1 = {{Q1}}+{{Q2}}*
A2 = {{Q1}}*</t>
  </si>
  <si>
    <t>&lt;p&gt;El enunciado es equivalente a:&lt;/p&gt;&lt;p style="text-align: center"&gt;total de tebeos − tebeos de Carmela = tebeos de Paúl&lt;/p&gt;</t>
  </si>
  <si>
    <t>{
    "id": "M6-NyO-58a-E-3-EN",
    "stimulus": "&lt;p&gt;Carmela and Paul share a collection of {{A1}} comics, of which {{Q1}} belong to Paul. Drag the numbers to construct an expression that describes this situation.&lt;/p&gt;",
    "template": "&lt;p style=\"text-align: center\"&gt;{{response}} − &lt;i&gt;C&lt;/i&gt; = {{response}}&lt;/p&gt;",
    "hint": "&lt;p&gt;The statement is equivalent to:&lt;/p&gt;&lt;p style=\"text-align: center\"&gt;total number of comics − Carmela's comics = Paul's comics&lt;/p&gt;",
    "feedback": "&lt;p&gt;The statement is equivalent to:&lt;/p&gt;&lt;p style=\"text-align: center\"&gt;total number of comics − Carmela's comics = Paul's comics&lt;/p&gt;",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t>
  </si>
  <si>
    <t>M6-NyO-59a</t>
  </si>
  <si>
    <t>Resuelve problemas del mundo real en los que el alumno tenga que escribir x+p=q (números racionales y positivos)</t>
  </si>
  <si>
    <t>&lt;p&gt;Judit va a gastarse {{T1}} € en la comida y la decoración de su fiesta de cumpleaños. Si ha calculado que en la decoración va a gastarse {{Q1}} €, ¿cuánto le queda para la comida? Selecciona la respuesta correcta.&lt;/p&gt;</t>
  </si>
  <si>
    <t>&lt;p&gt;Para la comida le quedan {{response}} €.&lt;/p&gt;</t>
  </si>
  <si>
    <t>Q1 = min = 30; max = 50; step = 1
Q2 = min = 30; max = 50; step = 1
Q3 = min = 30; max = 50; step = 1
Q4 = min = 30; max = 50; step = 1</t>
  </si>
  <si>
    <t>T1 = {{Q1}}+{{Q2}}
group1=
A1={{Q2}}*
A2={{Q3}}
A3={{Q4}}</t>
  </si>
  <si>
    <t>&lt;p&gt;Resuelve esta ecuación:&lt;/p&gt;&lt;p style="text-align: center"&gt;{{Q1}} + &lt;i&gt;c&lt;/i&gt; = {{T1}}&lt;/p&gt;</t>
  </si>
  <si>
    <t>&lt;p&gt;Para calcular el dinero de la comida, hay que resolver esta ecuación:&lt;/p&gt;&lt;p style="text-align: center"&gt;{{Q1}} + &lt;i&gt;c&lt;/i&gt; = {{T1}}&lt;/p&gt;&lt;p style="text-align: center"&gt;&lt;i&gt;c&lt;/i&gt; = {{T1}} − {{Q1}}&lt;/p&gt;&lt;p style="text-align: center"&gt;&lt;i&gt;c&lt;/i&gt; = {{Q2}}&lt;/p&gt;</t>
  </si>
  <si>
    <t>{
    "id": "M6-NyO-59a-I-1-EN",
    "stimulus": "&lt;p&gt;Judit is going to spend ${{T1}} on food and decorations for her birthday party. If she has calculated that she will spend ${{Q1}} on decorations, how much will she have left for the food? Select the correct answer.&lt;/p&gt;",
    "template": "&lt;p&gt;She will have ${{response}} left for the food.&lt;/p&gt;",
    "hint": "&lt;p&gt;Solve this equation:&lt;/p&gt;&lt;p style=\"text-align: center\"&gt;{{Q1}} + &lt;i&gt;f&lt;/i&gt; = {{T1}}&lt;/p&gt;",
    "feedback": "&lt;p&gt;To calculate the money for food, you need to solve this equation:&lt;/p&gt;&lt;p style=\"text-align: center\"&gt;{{Q1}} + &lt;i&gt;f&lt;/i&gt; = {{T1}}&lt;/p&gt;&lt;p style=\"text-align: center\"&gt;&lt;i&gt;f&lt;/i&gt; = {{T1}} − {{Q1}}&lt;/p&gt;&lt;p style=\"text-align: center\"&gt;&lt;i&gt;f&lt;/i&gt;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</si>
  <si>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&lt;p&gt;Una ciudad ha decidido que una plaza en la que da mucho el sol necesita árboles. Para ello, de sus {{T1}} m&lt;sup&gt;2&lt;/sup&gt; se va a dedicar una parte a jardines y plantas. Si el área restante ocupará {{Q1}} m&lt;sup&gt;2&lt;/sup&gt;, ¿cuál será el área de los jardines?&lt;/p&gt;</t>
  </si>
  <si>
    <t>&lt;p&gt;El área de los jardines será de {{response}} m&lt;sup&gt;2&lt;/sup&gt;.&lt;/p&gt;</t>
  </si>
  <si>
    <t>Q1 = min = 5000; max = 6000; step = 10
Q2 = min = 1000; max = 6000; step = 10
Q3 = min = 1000; max = 6000; step = 10
Q4 = min = 1000; max = 6000; step = 10</t>
  </si>
  <si>
    <t>T1 = {{Q1}}+{{Q2}}
group1=
A1={{Q2}}*
A2={{Q3}}
A3={{Q4}}</t>
  </si>
  <si>
    <t>&lt;p&gt;Resuelve esta ecuación:&lt;/p&gt;&lt;p style="text-align: center"&gt;{{T1}} − &lt;i&gt;j&lt;/i&gt; = {{Q1}}&lt;/p&gt;</t>
  </si>
  <si>
    <t>&lt;p&gt;Para calcular el área ajardinada, hay que resolver esta ecuación:&lt;/p&gt;&lt;p style="text-align: center"&gt;{{T1}} − &lt;i&gt;j&lt;/i&gt; = {{Q1}}&lt;/p&gt;&lt;p style="text-align: center"&gt;{{T1}} − {{Q1}} = &lt;i&gt;j&lt;/i&gt;&lt;/p&gt;&lt;p style="text-align: center"&gt;&lt;i&gt;j&lt;/i&gt; = {{Q2}} m&lt;sup&gt;2&lt;/sup&gt;&lt;/p&gt;</t>
  </si>
  <si>
    <t>{
    "id": "M6-NyO-59a-I-2-EN",
    "stimulus": "&lt;p&gt;A city has decided that a square needs trees. To do this, of its {{T1}} m&lt;sup&gt;2&lt;/sup&gt;, a portion will be dedicated to gardens and plants. If the remaining area will occupy {{Q1}} m&lt;sup&gt;2&lt;/sup&gt;, what will be the area of the gardens?&lt;/p&gt;",
    "template": "&lt;p&gt;The area of the gardens will be {{response}} m&lt;sup&gt;2&lt;/sup&gt;.&lt;/p&gt;",
    "hint": "&lt;p&gt;Solve this equation:&lt;/p&gt;&lt;p style=\"text-align: center\"&gt;{{T1}} − &lt;i&gt;g&lt;/i&gt; = {{Q1}}&lt;/p&gt;",
    "feedback": "&lt;p&gt;To calculate the landscaped area, solve this equation:&lt;/p&gt;&lt;p style=\"text-align: center\"&gt;{{T1}} − &lt;i&gt;g&lt;/i&gt; = {{Q1}}&lt;/p&gt;&lt;p style=\"text-align: center\"&gt;{{T1}} − {{Q1}} = &lt;i&gt;g&lt;/i&gt;&lt;/p&gt;&lt;p style=\"text-align: center\"&gt;&lt;i&gt;g&lt;/i&gt;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</si>
  <si>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 partido de baloncesto ha acabado con un total de {{T1}} puntos, de los cuales {{Q1}} son del equipo local. ¿Cuántos puntos son del equipo visitante?&lt;/p&gt;</t>
  </si>
  <si>
    <t>&lt;p&gt;El equipo visitante ha marcado {{response}} puntos.&lt;/p&gt;</t>
  </si>
  <si>
    <t>Q1 = min = 90; max = 120; step = 1
Q2 = min = 90; max = 120; step = 1
Q3 = min = 90; max = 120; step = 1
Q4 = min = 90; max = 120; step = 1</t>
  </si>
  <si>
    <t>&lt;p&gt;Resuelve esta ecuación:&lt;/p&gt;&lt;p style="text-align: center"&gt;{{Q1}} + &lt;i&gt;v&lt;/i&gt; = {{T1}}&lt;/p&gt;</t>
  </si>
  <si>
    <t>&lt;p&gt;Para calcular los puntos del visitante, hay que resolver esta ecuación:&lt;/p&gt;&lt;p style="text-align: center"&gt;{{Q1}} + &lt;i&gt;v&lt;/i&gt; = {{T1}}&lt;/p&gt;&lt;p style="text-align: center"&gt;&lt;i&gt;v&lt;/i&gt; = {{T1}} − {{Q1}}&lt;/p&gt;&lt;p style="text-align: center"&gt;&lt;i&gt;v&lt;/i&gt; = {{Q2}} puntos&lt;/p&gt;</t>
  </si>
  <si>
    <t>{
    "id": "M6-NyO-59a-I-3-EN",
    "stimulus": "&lt;p&gt;A basketball game has ended with a total of {{T1}} points, of which {{Q1}} are from the home team. How many points are from the visiting team?&lt;/p&gt;",
    "template": "&lt;p&gt;The visiting team scored {{response}} points.&lt;/p&gt;",
    "hint": "&lt;p&gt;Solve this equation:&lt;/p&gt;&lt;p style=\"text-align: center\"&gt;{{Q1}} + &lt;i&gt;v&lt;/i&gt; = {{T1}}&lt;/p&gt;",
    "feedback": "&lt;p&gt;To calculate the points of the visiting team, you need to solve this equation:&lt;/p&gt;&lt;p style=\"text-align: center\"&gt;{{Q1}} + &lt;i&gt;v&lt;/i&gt; = {{T1}}&lt;/p&gt;&lt;p style=\"text-align: center\"&gt;&lt;i&gt;v&lt;/i&gt; = {{T1}} − {{Q1}}&lt;/p&gt;&lt;p style=\"text-align: center\"&gt;&lt;i&gt;v&lt;/i&gt; = {{Q2}} points&lt;/p&gt;",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</si>
  <si>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David se ha comprado un {{Q3}} y una {{Q4}} por los que le han cobrado {{T1}} €. Si la {{Q4}} costaba {{Q1}} €, ¿cuánto cuesta el {{Q3}}?</t>
  </si>
  <si>
    <t>El {{Q3}} cuesta {{response}} €.</t>
  </si>
  <si>
    <t>Q1 = min = 18.25; max = 25.25; step = 0.5
Q2 = min = 18.25; max = 25.25; step = 0.5
Q3 = list = [libro, juego de mesa, balón, reloj]
Q4 = list = [taza, lámpara, caja de herramientas, bolsa de deporte]</t>
  </si>
  <si>
    <t>T1 = {{Q1}}+{{Q2}}
T2 = '{{Q3}}'.charAt(0)
A1 = {{Q2}}</t>
  </si>
  <si>
    <t>&lt;p&gt;Resuelve esta ecuación:&lt;/p&gt;&lt;p style="text-align: center"&gt;{{Q1}} + &lt;i&gt;{{T2}}&lt;/i&gt; = {{T1}}&lt;/p&gt;</t>
  </si>
  <si>
    <t>&lt;p&gt;Para calcular el precio del {{Q3}}, hay que resolver esta ecuación:&lt;/p&gt;&lt;p style="text-align: center"&gt;{{Q1}} + &lt;i&gt;{{T2}}&lt;/i&gt; = {{T1}}&lt;/p&gt;&lt;p style="text-align: center"&gt;&lt;i&gt;{{T2}}&lt;/i&gt; = {{T1}} − {{Q1}}&lt;/p&gt;&lt;p style="text-align: center"&gt;&lt;i&gt;{{T2}}&lt;/i&gt; = {{Q2}} €&lt;/p&gt;</t>
  </si>
  <si>
    <t>{
    "id": "M6-NyO-59a-E-1-EN",
    "stimulus": "&lt;p&gt;David bought a {{Q3}} and a {{Q4}} for which he was charged ${{T1}}. If the {{Q4}} costs ${{Q1}}, how much does the {{Q3}} cost?&lt;/p&gt;",
    "template": "&lt;p&gt;The {{Q3}} costs ${{response}}.&lt;/p&gt;",
    "hint": "&lt;p&gt;Solve this equation:&lt;/p&gt;&lt;p style=\"text-align: center\"&gt;${{Q1}} + &lt;i&gt;{{T2}}&lt;/i&gt; = ${{T1}}&lt;/p&gt;",
    "feedback": "&lt;p&gt;To calculate the price of the {{Q3}}, solve this equation:&lt;/p&gt;&lt;p style=\"text-align: center\"&gt;${{Q1}} + &lt;i&gt;{{T2}}&lt;/i&gt; = ${{T1}}&lt;/p&gt;&lt;p style=\"text-align: center\"&gt;&lt;i&gt;{{T2}}&lt;/i&gt; = ${{T1}} − ${{Q1}}&lt;/p&gt;&lt;p style=\"text-align: center\"&gt;&lt;i&gt;{{T2}}&lt;/i&gt; = ${{Q2}}&lt;/p&gt;",
    "seed": {
        "parameters": [
            {
                "name": "Q1",
                "label": null,
                "min": 18,
                "max": 25,
                "step": 1
            },
            {
                "name": "Q2",
                "label": null,
                "min": 18,
                "max": 25,
                "step": 1
            },
            {
                "name": "Q3",
                "label": null,
                "list": [
                    "book",
                    "board game",
                    "ball",
                    "watch"
                ]
            },
            {
                "name": "Q4",
                "label": null,
                "list": [
                    "cup",
                    "lamp",
                    "toolbox",
                    "sports bag"
                ]
            }
        ],
        "calculated": [
            {
                "name": "T1",
                "label": "{{function}}",
                "function": "{{Q1}}+{{Q2}}",
                "temp": "true"
            },
            {
                "name": "T2",
                "label": "{{function}}",
                "function": "'{{Q3}}'.charAt(0)",
                "temp": "true"
            },
            {
                "name": "A1",
                "label": "{{function}}",
                "function": "{{Q2}}"
            }
        ],
        "uniques": true
    },
    "algorithm": {
        "name": "calculateOperation",
        "params": {
            "method": "equivLiteral"
        }
    }
}</t>
  </si>
  <si>
    <t>&lt;p&gt;En una pastelería han comprado en total {{T1}} kg de harina y azúcar. De toda esta cantidad, {{Q1}} kg eran de harina. ¿Cuántos kilogramos han sido de azúcar?&lt;/p&gt;</t>
  </si>
  <si>
    <t>&lt;p&gt;Han comprado {{response}} kg de azúcar.&lt;/p&gt;</t>
  </si>
  <si>
    <t>Q1 = min = 20; max = 50; step = 0.1
Q2 = min = 20; max = 50; step = 0.1</t>
  </si>
  <si>
    <t>T1 = {{Q1}}+{{Q2}}
A1 = {{Q2}}</t>
  </si>
  <si>
    <t>&lt;p&gt;Resuelve esta ecuación:&lt;/p&gt;&lt;p style="text-align: center"&gt;{{Q1}} + &lt;i&gt;a&lt;/i&gt; = {{T1}}&lt;/p&gt;</t>
  </si>
  <si>
    <t>&lt;p&gt;Para calcular la cantidad de azúcar, hay que resolver esta ecuación:&lt;/p&gt;&lt;p style="text-align: center"&gt;{{Q1}} + &lt;i&gt;a&lt;/i&gt; = {{T1}}&lt;/p&gt;&lt;p style="text-align: center"&gt;&lt;i&gt;a&lt;/i&gt; = {{T1}} − {{Q1}}&lt;/p&gt;&lt;p style="text-align: center"&gt;&lt;i&gt;a&lt;/i&gt; = {{Q2}} kg&lt;/p&gt;</t>
  </si>
  <si>
    <t>{
    "id": "M6-NyO-59a-E-2-EN",
    "stimulus": "&lt;p&gt;In a bakery, they have bought a total of {{T1}} kg of flour and sugar. Of this amount, {{Q1}} kg was flour. How many kilograms of sugar have they bought?&lt;/p&gt;",
    "template": "&lt;p&gt;They have bought {{response}} kg of sugar.&lt;/p&gt;",
    "hint": "&lt;p&gt;Solve this equation:&lt;/p&gt;&lt;p style=\"text-align: center\"&gt;{{Q1}} + &lt;i&gt;s&lt;/i&gt; = {{T1}}&lt;/p&gt;",
    "feedback": "&lt;p&gt;To calculate the amount of sugar, you have to solve this equation:&lt;/p&gt;&lt;p style=\"text-align: center\"&gt;{{Q1}} + &lt;i&gt;s&lt;/i&gt; = {{T1}}&lt;/p&gt;&lt;p style=\"text-align: center\"&gt;&lt;i&gt;s&lt;/i&gt; = {{T1}} − {{Q1}}&lt;/p&gt;&lt;p style=\"text-align: center\"&gt;&lt;i&gt;s&lt;/i&gt;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t>
  </si>
  <si>
    <t>&lt;p&gt;Los {{T1}} alumnos de un colegio han votado para elegir si ver una película de piratas o del espacio. Si {{Q1}} niños han votado por la primera opción, ¿cuántos querían ver la película espacial?&lt;/p&gt;</t>
  </si>
  <si>
    <t>&lt;p&gt;Quienes querían ver la película espacial eran {{response}} niños.&lt;/p&gt;</t>
  </si>
  <si>
    <t>Q1 = min = 50; max = 90; step = 1
Q2 = min = 50; max = 90; step = 1</t>
  </si>
  <si>
    <t>&lt;p&gt;Resuelve esta ecuación:&lt;/p&gt;&lt;p style="text-align: center"&gt;{{Q1}} + &lt;i&gt;e&lt;/i&gt; = {{T1}}&lt;/p&gt;</t>
  </si>
  <si>
    <t>&lt;p&gt;Para calcular cuántos votaron por la segunda película, hay que resolver esta ecuación:&lt;/p&gt;&lt;p style="text-align: center"&gt;{{Q1}} + &lt;i&gt;e&lt;/i&gt; = {{T1}}&lt;/p&gt;&lt;p style="text-align: center"&gt;&lt;i&gt;e&lt;/i&gt; = {{T1}} − {{Q1}}&lt;/p&gt;&lt;p style="text-align: center"&gt;&lt;i&gt;e&lt;/i&gt; = {{Q2}} niños&lt;/p&gt;</t>
  </si>
  <si>
    <t>{
    "id": "M6-NyO-59a-E-3-EN",
    "stimulus": "&lt;p&gt;The {{T1}} students in a school have voted to choose whether to watch a pirate movie or a space movie. If {{Q1}} kids have voted for the first option, how many wanted to watch the space movie?&lt;/p&gt;",
    "template": "&lt;p&gt;{{response}} kids wanted to watch the space movie.&lt;/p&gt;",
    "hint": "&lt;p&gt;Solve this equation:&lt;/p&gt;&lt;p style=\"text-align: center\"&gt;{{Q1}} + &lt;i&gt;s&lt;/i&gt; = {{T1}}&lt;/p&gt;",
    "feedback": "&lt;p&gt;To calculate how many voted for the second movie, you have to solve this equation:&lt;/p&gt;&lt;p style=\"text-align: center\"&gt;{{Q1}} + &lt;i&gt;s&lt;/i&gt; = {{T1}}&lt;/p&gt;&lt;p style=\"text-align: center\"&gt;&lt;i&gt;s&lt;/i&gt; = {{T1}} − {{Q1}}&lt;/p&gt;&lt;p style=\"text-align: center\"&gt;&lt;i&gt;s&lt;/i&gt; = {{Q2}} kids&lt;/p&gt;",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t>
  </si>
  <si>
    <t>M6-NyO-59b</t>
  </si>
  <si>
    <t>Resuelve problemas del mundo real en los que el alumno tenga que escribir px=q (números racionales y positivos)</t>
  </si>
  <si>
    <t>El número de {{Q5}} en un zoo es {{Q1}} veces el de {{Q6}}. Si hay {{T1}} {{Q5}}, ¿cuántos {{Q6}} tiene el zoo?
{{Q2}} {{Q6}}*
{{Q3}} {{Q6}}
{{Q4}} {{Q6}}</t>
  </si>
  <si>
    <t>Q1 = min= 2; max= 10; step= 1
Q2 = min= 2; max= 10; step= 1
Q3 = min= 2; max= 10; step= 1
Q4 = min= 2; max= 10; step= 1
Q5 = list= [osos, tigres, leones, delfines, loros]
Q6 = list= [osos, tigres, leones, delfines, loros]</t>
  </si>
  <si>
    <t>T1 = {{Q1}}*{{Q2}}
T2 = '{{Q6}}'.charAt(0)</t>
  </si>
  <si>
    <t>&lt;p&gt;Resuelve esta ecuación:&lt;/p&gt;&lt;p style="text-align: center"&gt;{{Q1}} × &lt;i&gt;{{T2}}&lt;/i&gt; = {{T1}}&lt;/p&gt;</t>
  </si>
  <si>
    <t>&lt;p&gt;Para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t>
  </si>
  <si>
    <t>{
    "id": "M6-NyO-59b-I-1-EN",
    "stimulus": "&lt;p&gt;The number of {{Q5}} in a zoo is {{Q1}} times the number of {{Q6}}. If there are {{T1}} {{Q5}}, how many {{Q6}} does the zoo have?&lt;/p&gt;",
    "hint": "&lt;p&gt;Solve this equation:&lt;/p&gt;&lt;p style=\"text-align: center\"&gt;{{Q1}} × &lt;i&gt;{{T2}}&lt;/i&gt; = {{T1}}&lt;/p&gt;",
    "feedback": "&lt;p&gt;To calculate the number of {{Q6}}, solve this equation:&lt;/p&gt;&lt;p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"bears",
                    "tigers",
                    "lions",
                    "dolphins",
                    "parrots"
                ]
            },
            {
                "name": "Q6",
                "label": null,
                "list": [
                    "bears",
                    "tigers",
                    "lions",
                    "dolphins",
                    "parrots"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t>
  </si>
  <si>
    <t>&lt;p&gt;El coche de Pedro ha recorrido {{T1}} km, es decir, {{Q1}} veces los que tiene el de Manuela. ¿Cuántos kilómetros ha recorrido el de ella?&lt;/p&gt;</t>
  </si>
  <si>
    <t>Q1 = min = 3; max = 12; step = 1
Q2 = min = 100; max = 200; step = 1
Q3 = min = 100; max = 200; step = 1
Q4 = min = 100; max = 200; step = 1</t>
  </si>
  <si>
    <t>T1 = {{Q1}}*{{Q2}}
A1={{Q2}} km#*
A2={{Q3}} km#
A3={{Q4}} km#</t>
  </si>
  <si>
    <t>&lt;p&gt;Resuelve esta ecuación:&lt;/p&gt;&lt;p style="text-align: center"&gt;{{Q1}} × &lt;i&gt;M&lt;/i&gt; = {{T1}}&lt;/p&gt;</t>
  </si>
  <si>
    <t>&lt;p&gt;Para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t>
  </si>
  <si>
    <t>{
    "id": "M6-NyO-59b-I-2-EN",
    "stimulus": "&lt;p&gt;Peter's car has traveled {{T1}} km, which is {{Q1}} times the distance Manuela's car traveled. How many kilometers has her car traveled?&lt;/p&gt;",
    "hint": "&lt;p&gt;Solve this equation:&lt;/p&gt;&lt;p style=\"text-align: center\"&gt;{{Q1}} × &lt;i&gt;M&lt;/i&gt; = {{T1}}&lt;/p&gt;",
    "feedback": "&lt;p&gt;To calculate the distance traveled by Manuela's car, you need to solve this equation:&lt;/p&gt;&lt;p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t>
  </si>
  <si>
    <t>&lt;p&gt;Un coleccionista ha vendido 1 de cada {{Q1}} películas de su colección. Si en total ha vendido {{Q2}} películas, ¿cuántas tenía originalmente?&lt;/p&gt;</t>
  </si>
  <si>
    <t>Q1 = min= 10; max= 20; step= 1
Q2 = min= 10; max= 20; step= 1
Q3 = min= 10; max= 20; step= 1
Q4 = min= 10; max= 20; step= 1</t>
  </si>
  <si>
    <t>T1 = {{Q1}}*{{Q2}}
T2 = {{Q1}}*{{Q3}}
T3 = {{Q1}}*{{Q4}}
A1={{T1}} películas#*
A1={{T2}} películas#
A1={{T3}} películas#</t>
  </si>
  <si>
    <t>&lt;p&gt;Resuelve esta ecuación:&lt;/p&gt;&lt;p style="text-align: center"&gt;&lt;span class="fr-math-v2 fr-draggable" contenteditable="false" data-original-math="\(\frac{p}{{{Q1}}}\)" draggable="true"&gt;\(\frac{p}{{{Q1}}}\)&lt;/span&gt; = {{Q2}}&lt;/p&gt;</t>
  </si>
  <si>
    <t>&lt;p&gt;Para calcular el número de películas, hay que resolver esta ecuación:&lt;/p&gt;&lt;p style="text-align: center"&gt;&lt;span class="fr-math-v2 fr-draggable" contenteditable="false" data-original-math="\(\frac{p}{{{Q1}}}\)" draggable="true"&gt;\(\frac{p}{{{Q1}}}\)&lt;/span&gt; = {{Q2}}&lt;/p&gt;
&lt;p style="text-align: center"&gt;&lt;i&gt;p&lt;/i&gt; = {{Q2}} × {{Q1}}&lt;/p&gt;
&lt;p style="text-align: center"&gt;&lt;i&gt;p&lt;/i&gt; = {{T1}} películas&lt;/p&gt;</t>
  </si>
  <si>
    <t>{
    "id": "M6-NyO-59b-I-3-EN",
    "stimulus": "&lt;p&gt;A collector has sold 1 out of every {{Q1}} movies in their collection. If they have sold a total of {{Q2}} movies, how many did they originally have?&lt;/p&gt;",
    "hint": "&lt;p&gt;Solve this equation:&lt;/p&gt;&lt;p style=\"text-align: center\"&gt;&lt;span class=\"fr-math-v2 fr-draggable\" contenteditable=\"false\" data-original-math=\"\\(\\frac{m}{{{Q1}}}\\)\" draggable=\"true\"&gt;\\(\\frac{m}{{{Q1}}}\\)&lt;/span&gt; = {{Q2}}&lt;/p&gt;",
    "feedback": "&lt;p&gt;To calculate the number of movies, you need to solve this equation:&lt;/p&gt;&lt;p style=\"text-align: center\"&gt;&lt;span class=\"fr-math-v2 fr-draggable\" contenteditable=\"false\" data-original-math=\"\\(\\frac{m}{{{Q1}}}\\)\" draggable=\"true\"&gt;\\(\\frac{m}{{{Q1}}}\\)&lt;/span&gt; = {{Q2}}&lt;/p&gt;\n&lt;p style=\"text-align: center\"&gt;&lt;i&gt;m&lt;/i&gt; = {{Q2}} × {{Q1}}&lt;/p&gt;\n&lt;p style=\"text-align: center\"&gt;&lt;i&gt;m&lt;/i&gt; = {{T1}} movies&lt;/p&gt;",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movies"
            },
            {
                "name": "A1",
                "label": "{{T2}} movies",
                "incorrect": true
            },
            {
                "name": "A1",
                "label": "{{T3}} movies",
                "incorrect": true
            }
        ],
        "uniques": true
    },
    "algorithm": {
        "name": "trueFalse",
        "template": "Multiple choice – standard",
        "params": {
            "countCorrect": 1,
            "countIncorrect": 2,
            "showCheckIcon": false,
            "columns": 3
        }
    }
}</t>
  </si>
  <si>
    <t>Ernersto tiene {{Q1}} veces más dinero en la hucha que tirado en el cajón de los calcetines. Si en la hucha hay {{T1}} €, ¿cuánto dinero tiene en el cajón?</t>
  </si>
  <si>
    <t>En el cajón hay {{response}} €.</t>
  </si>
  <si>
    <t>Q1 = "min": 2, "max": 10, "step": 1</t>
  </si>
  <si>
    <t>T1 = {{Q1}}*{{Q2}}
A1 = {{Q2}}</t>
  </si>
  <si>
    <t>&lt;p&gt;Resuelve esta ecuación:&lt;/p&gt;&lt;p style=\"text-align: center\"&gt;{{Q1}} × &lt;i&gt;c&lt;/i&gt; = {{T1}}&lt;/p&gt;</t>
  </si>
  <si>
    <t>&lt;p&gt;Para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t>
  </si>
  <si>
    <t>{
    "id": "M6-NyO-59b-E-1-EN",
    "stimulus": "&lt;p&gt;Ernest has {{Q1}} times more money in the piggy bank than in the sock drawer. If there are ${{T1}} in the piggy bank, how much money is in the drawer?&lt;/p&gt;",
    "template": "&lt;p&gt;In the drawer there is ${{response}}.&lt;/p&gt;",
    "hint": "&lt;p&gt;Solve this equation:&lt;/p&gt;&lt;p style=\"text-align: center\"&gt;{{Q1}} × &lt;i&gt;c&lt;/i&gt; = {{T1}}&lt;/p&gt;",
    "feedback": "&lt;p&gt;To calculate the money in the drawer, this equation must be solved:&lt;/p&gt;&lt;p style=\"text-align: center\"&gt;{{Q1}} × &lt;i&gt;c&lt;/i&gt; = {{T1}}&lt;/p&gt;&lt;p style=\"text-align: center\"&gt;&lt;i&gt;c&lt;/i&gt; = &lt;span class=\"fr-math-v2 fr-draggable\" contenteditable=\"false\" data-original-math=\"\\(\\frac{{{T1}}}{{{Q1}}}\\)\" draggable=\"true\"&gt;\\(\\frac{{{T1}}}{{{Q1}}}\\)&lt;/span&gt;&lt;/p&gt;&lt;p style=\"text-align: center\"&gt;&lt;i&gt;c&lt;/i&gt;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t>
  </si>
  <si>
    <t>&lt;p&gt;Un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t>
  </si>
  <si>
    <t>El volumen de la mezcla es de {{response}} l.</t>
  </si>
  <si>
    <t>Q1 = min = 1; max = 5; step = 1
Q2 = min = 1; max = 5; step = 1
Q3 = min = 2; max = 5; step = 1</t>
  </si>
  <si>
    <t>T1 = {{Q1}}*{{Q3}}
A1 = {{Q1}}*{{Q2}}</t>
  </si>
  <si>
    <t>&lt;p&gt;El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t>
  </si>
  <si>
    <t>&lt;p&gt;Para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t>
  </si>
  <si>
    <t>{
    "id": "M6-NyO-59b-E-2-EN",
    "stimulus": "&lt;p&gt;A chemist has diluted a mixture so that 1 out of every {{T1}} parts is seawater and the rest is freshwater. If the mixture has &lt;span class=\"fr-math-v2 fr-draggable\" contenteditable=\"false\" data-original-math=\"\\(\\frac{{{Q2}}}{{{Q3}}}\\)\" draggable=\"true\"&gt;\\(\\frac{{{Q2}}}{{{Q3}}}\\)&lt;/span&gt; l of seawater, what is its total volume?&lt;/p&gt;",
    "template": "&lt;p&gt;The total volume of the mixture is {{response}} l.&lt;/p&gt;",
    "hint": "&lt;p&gt;Solve this equation:&lt;/p&gt;&lt;p style=\"text-align: center\"&gt;&lt;span class=\"fr-math-v2 fr-draggable\" contenteditable=\"false\" data-original-math=\"\\(\\frac{v}{{{T1}}}\\)\" draggable=\"true\"&gt;\\(\\frac{v}{{{T1}}}\\)&lt;/span&gt; = &lt;span class=\"fr-math-v2 fr-draggable\" contenteditable=\"false\" data-original-math=\"\\(\\frac{{{Q2}}}{{{Q3}}}\\)\" draggable=\"true\"&gt;\\(\\frac{{{Q2}}}{{{Q3}}}\\)&lt;/span&gt;&lt;/p&gt;",
    "feedback": "&lt;p&gt;To calculate the total volume, this equation must be solved:&lt;/p&gt;&lt;p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t>
  </si>
  <si>
    <t>Según una encuesta, 1 de cada {{Q1}} personas creen que siempre tienen la razón. Si de entre todos los encuestados los que dieron esta respuesta fueron {{Q2}}, ¿a cuánta gente se entrevistó?</t>
  </si>
  <si>
    <t>La entrevista se hizo a {{response}} personas.</t>
  </si>
  <si>
    <t>Q1 = "min": 2, "max": 10, "step": 1
Q2 = "min": 2, "max": 10, "step": 1</t>
  </si>
  <si>
    <t>&lt;p&gt;Resuelve esta ecuación:&lt;/p&gt;&lt;p style=\"text-align: center\"&gt;&lt;span class=\"fr-math-v2 fr-draggable\" contenteditable=\"false\" data-original-math=\"\\(\\frac{e}{{{Q1}}}\\)\" draggable=\"true\"&gt;\\(\\frac{e}{{{Q1}}}\\)&lt;/span&gt; = {{Q2}}&lt;/p&gt;</t>
  </si>
  <si>
    <t>&lt;p&gt;Para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t>
  </si>
  <si>
    <t>{
    "id": "M6-NyO-59b-E-3-EN",
    "stimulus": "&lt;p&gt;According to a survey, 1 in every {{Q1}} people believe they are always right. If the total number of respondents who gave this answer was {{Q2}}, how many people were interviewed?&lt;/p&gt;",
    "template": "&lt;p&gt;The interview was conducted with {{response}} people.&lt;/p&gt;",
    "hint": "&lt;p&gt;Solve this equation:&lt;/p&gt;&lt;p style=\"text-align: center\"&gt;&lt;span class=\"fr-math-v2 fr-draggable\" contenteditable=\"false\" data-original-math=\"\\(\\frac{e}{{{Q1}}}\\)\" draggable=\"true\"&gt;\\(\\frac{e}{{{Q1}}}\\)&lt;/span&gt; = {{Q2}}&lt;/p&gt;",
    "feedback": "&lt;p&gt;To calculate the total number of respondents, this equation must be solved:&lt;/p&gt;&lt;p style=\"text-align: center\"&gt;&lt;span class=\"fr-math-v2 fr-draggable\" contenteditable=\"false\" data-original-math=\"\\(\\frac{e}{{{Q1}}}\\)\" draggable=\"true\"&gt;\\(\\frac{e}{{{Q1}}}\\)&lt;/span&gt; = {{Q2}}&lt;/p&gt;&lt;p style=\"text-align: center\"&gt;&lt;i&gt;e&lt;/i&gt; = {{Q2}} × {{Q1}}&lt;/p&gt;&lt;p style=\"text-align: center\"&gt;&lt;i&gt;e&lt;/i&gt; = {{A1}} respondents&lt;/p&gt;",
    "seed": {
        "parameters": [
            {
                "name": "Q1",
                "label": null,
                "min": 2,
                "max": 10,
                "step": 1
            },
            {
                "name": "Q2",
                "label": null,
                "min": 2,
                "max": 10,
                "step": 1
            }
        ],
        "calculated": [
            {
                "name": "A1",
                "label": "{{function}}",
                "function": "{{Q1}}*{{Q2}}"
            }
        ],
        "uniques": true
    },
    "algorithm": {
        "name": "calculateOperation",
        "params": {
            "method": "equivLiteral"
        }
    }
}</t>
  </si>
  <si>
    <t>M6-NyO-60a</t>
  </si>
  <si>
    <t>Escribe inecuaciones de la forma x &gt; c o x &lt; c a partir de un problema</t>
  </si>
  <si>
    <t>&lt;p&gt;María tiene menos de {{Q1}} seguidores en una red social. ¿Qué inecuación representa esta situación?&lt;/p&gt;</t>
  </si>
  <si>
    <t>Q1 = min= 100; max= 1000; step= 1
Q9 = list= &lt;i&gt;x&lt;/i&gt;, &lt;i&gt;a&lt;/i&gt;, &lt;i&gt;p&lt;/i&gt;, &lt;i&gt;m&lt;/i&gt;</t>
  </si>
  <si>
    <t>A1={{Q9}} &lt; {{Q1}}#*
A2={{Q1}} &gt; {{Q9}}#*
A3={{Q9}} &gt; {{Q1}}#
A4={{Q1}} &lt; {{Q9}}#
A5={{Q9}} = {{Q1}}#</t>
  </si>
  <si>
    <t>&lt;p&gt;&lt; significa &lt;b&gt;menor que&lt;/b&gt;.&lt;/p&gt;&lt;p&gt;&gt; significa &lt;b&gt;mayor que"&lt;/b&gt;.&lt;/p&gt;</t>
  </si>
  <si>
    <t>{"id":"M6-NyO-60a-I-1-EN","stimulus":"&lt;p&gt;Mary has less than {{Q1}} followers on a social network. What inequality represents this situation?&lt;/p&gt;","hint":"&lt;p&gt;&lt; means &lt;b&gt;less than&lt;/b&gt;.&lt;/p&gt;&lt;p&gt;&gt; means &lt;b&gt;greater than&lt;/b&gt;.&lt;/p&gt;","feedback":"&lt;p&gt;&lt; means &lt;b&gt;less than&lt;/b&gt;.&lt;/p&gt;&lt;p&gt;&gt; means &lt;b&gt;greater than&lt;/b&gt;.&lt;/p&gt;","seed":{"parameters":[{"name":"Q1","label":null,"min":100,"max":1000,"step":1},{"name":"Q9","label":null,"list":["&lt;i&gt;x&lt;/i&gt;","&lt;i&gt;a&lt;/i&gt;","&lt;i&gt;p&lt;/i&gt;","&lt;i&gt;m&lt;/i&gt;"]}],"calculated":[{"name":"A1","label":"{{Q9}} &lt; {{Q1}}"},{"name":"A2","label":"{{Q1}} &gt; {{Q9}}"},{"name":"A3","label":"{{Q9}} &gt; {{Q1}}","incorrect":true},{"name":"A4","label":"{{Q1}} &lt; {{Q9}}","incorrect":true},{"name":"A5","label":"{{Q9}} = {{Q1}}","incorrect":true}],"uniques":true},"algorithm":{"name":"trueFalse","template":"Multiple choice – standard","params":{"countCorrect":1,"countIncorrect":2,"showCheckIcon":false,
            "columns": 3
        }
    }
}</t>
  </si>
  <si>
    <t>&lt;p&gt;Un pinchadiscos tiene más de {{Q1}} canciones en su lista de reproducción. ¿Qué inecuación representa esta situación?&lt;/p&gt;</t>
  </si>
  <si>
    <t>Q1 = min= 50; max= 200; step= 1
Q9 = list= &lt;i&gt;x&lt;/i&gt;, &lt;i&gt;a&lt;/i&gt;, &lt;i&gt;p&lt;/i&gt;, &lt;i&gt;m&lt;/i&gt;</t>
  </si>
  <si>
    <t>A1={{Q9}} &gt; {{Q1}}#*
A2={{Q1}} &lt; {{Q9}}#*
A3={{Q9}} &lt; {{Q1}}#
A4={{Q1}} &gt; {{Q9}}#
A5={{Q9}} = {{Q1}}#</t>
  </si>
  <si>
    <t>{"id":"M6-NyO-60a-I-2-EN","stimulus":"&lt;p&gt;A DJ has more than {{Q1}} songs in his playlist. What inequality represents this situation?&lt;/p&gt;","hint":"&lt;p&gt;&lt; means &lt;b&gt;less than&lt;/b&gt;.&lt;/p&gt;&lt;p&gt;&gt; means &lt;b&gt;greater than&lt;/b&gt;.&lt;/p&gt;","feedback":"&lt;p&gt;&lt; means &lt;b&gt;less than&lt;/b&gt;.&lt;/p&gt;&lt;p&gt;&gt; means &lt;b&gt;greater than&lt;/b&gt;.&lt;/p&gt;","seed":{"parameters":[{"name":"Q1","label":null,"min":50,"max":200,"step":1},{"name":"Q9","label":null,"list":["&lt;i&gt;x&lt;/i&gt;","&lt;i&gt;a&lt;/i&gt;","&lt;i&gt;p&lt;/i&gt;","&lt;i&gt;m&lt;/i&gt;"]}],"calculated":[{"name":"A1","label":"{{Q9}} &gt; {{Q1}}"},{"name":"A2","label":"{{Q1}} &lt; {{Q9}}"},{"name":"A3","label":"{{Q9}} &lt; {{Q1}}","incorrect":true},{"name":"A4","label":"{{Q1}} &gt; {{Q9}}","incorrect":true},{"name":"A5","label":"{{Q9}} = {{Q1}}","incorrect":true}],"uniques":true},"algorithm":{"name":"trueFalse","template":"Multiple choice – standard","params":{"countCorrect":1,"countIncorrect":2,"showCheckIcon":false,
            "columns": 3
        }
    }
}</t>
  </si>
  <si>
    <t>&lt;p&gt;Un albañil ha colocado entre {{T1}} y {{T2}} tejas en una casa. ¿Qué inecuación representa esta situación?&lt;/p&gt;</t>
  </si>
  <si>
    <t>Q1=min=200; max=1000; step=100
Q2=min=200; max=1000; step=100
Q9 = list= &lt;i&gt;x&lt;/i&gt;, &lt;i&gt;a&lt;/i&gt;, &lt;i&gt;p&lt;/i&gt;, &lt;i&gt;m&lt;/i&gt;</t>
  </si>
  <si>
    <t>T1=math.min({{Q1}},{{Q2}})
T2=math.max({{Q1}},{{Q2}})
A1={{T1}} &lt; {{Q9}} &lt; {{T2}}#*
A2={{T2}} &gt; {{Q9}} &gt; {{T1}}#*
A3={{T1}} &lt; {{Q9}}#
A4={{Q9}} &lt; {{T2}}#
A5={{T2}} &lt; {{Q9}} &lt; {{T1}}#
A6={{T1}} &gt; {{Q9}} &gt; {{T2}}#</t>
  </si>
  <si>
    <t>{"id":"M6-NyO-60a-I-3-EN","stimulus":"&lt;p&gt;A construction worker has placed between {{T1}} and {{T2}} shingles on a house. What inequality represents this situation?&lt;/p&gt;","hint":"&lt;p&gt;&lt; means &lt;b&gt;less than&lt;/b&gt;.&lt;/p&gt;&lt;p&gt;&gt; means &lt;b&gt;greater than&lt;/b&gt;.&lt;/p&gt;","feedback":"&lt;p&gt;&lt; means &lt;b&gt;less than&lt;/b&gt;.&lt;/p&gt;&lt;p&gt;&gt; means &lt;b&gt;greater than&lt;/b&gt;.&lt;/p&gt;","seed":{"parameters":[{"name":"Q1","label":null,"min":200,"max":1000,"step":100},{"name":"Q2","label":null,"min":200,"max":1000,"step":100},{"name":"Q9","label":null,"list":["&lt;i&gt;x&lt;/i&gt;","&lt;i&gt;a&lt;/i&gt;","&lt;i&gt;p&lt;/i&gt;","&lt;i&gt;m&lt;/i&gt;"]}],"calculated":[{"name":"T1","label":"{{function}}","function":"math.min({{Q1}},{{Q2}})","temp":true},{"name":"T2","label":"{{function}}","function":"math.max({{Q1}},{{Q2}})","temp":true},{"name":"A1","label":"{{T1}} &lt; {{Q9}} &lt; {{T2}}"},{"name":"A2","label":"{{T2}} &gt; {{Q9}} &gt; {{T1}}"},{"name":"A3","label":"{{T1}} &lt; {{Q9}}","incorrect":true},{"name":"A4","label":"{{Q9}} &lt; {{T2}}","incorrect":true},{"name":"A5","label":"{{T2}} &lt; {{Q9}} &lt; {{T1}}","incorrect":true},{"name":"A6","label":"{{T1}} &gt; {{Q9}} &gt; {{T2}}","incorrect":true}],"uniques":true},"algorithm":{"name":"trueFalse","template":"Multiple choice – standard","params":{"countCorrect":1,"countIncorrect":2,"showCheckIcon":false,
            "columns": 3
        }
    }
}</t>
  </si>
  <si>
    <t>&lt;p&gt;Un equipo de fútbol lleva más de {{Q1}} goles encajados en la liga. Completa la inecuación que representa esta situación.&lt;/p&gt;</t>
  </si>
  <si>
    <t>&lt;p&gt;{{Q1}} {{response}} {{Q9}}&lt;/p&gt;</t>
  </si>
  <si>
    <t>Q1 = min= 10; max= 30; step= 1
Q9 = list= &lt;i&gt;x&lt;/i&gt;, &lt;i&gt;a&lt;/i&gt;, &lt;i&gt;p&lt;/i&gt;, &lt;i&gt;m&lt;/i&gt;</t>
  </si>
  <si>
    <t>group1=
A1= &lt;#*
A2= &gt;#
A3= =#</t>
  </si>
  <si>
    <t>{"id":"M6-NyO-60a-E-1-EN","stimulus":"&lt;p&gt;A soccer team has more than {{Q1}} goals conceded in a league. Complete the inequality that represents this situation.&lt;/p&gt;","template":"&lt;p style=\"text-align:center;\"&gt;{{Q1}} {{response}} {{Q9}}&lt;/p&gt;","hint":"&lt;p&gt;&lt; means &lt;b&gt;less than&lt;/b&gt;.&lt;/p&gt;&lt;p&gt;&gt; means &lt;b&gt;greater than&lt;/b&gt;.&lt;/p&gt;","feedback":"&lt;p&gt;&lt; means &lt;b&gt;less than&lt;/b&gt;.&lt;/p&gt;&lt;p&gt;&gt; means &lt;b&gt;greater than&lt;/b&gt;.&lt;/p&gt;","seed":{"parameters":[{"name":"Q1","label":null,"min":10,"max":30,"step":1},{"name":"Q9","label":null,"list":["&lt;i&gt;x&lt;/i&gt;","&lt;i&gt;a&lt;/i&gt;","&lt;i&gt;p&lt;/i&gt;","&lt;i&gt;m&lt;/i&gt;"]}],"calculated":[{"name":"A1","label":"&lt;","group":1},{"name":"A2","label":"&gt;","incorrect":true,"group":1},{"name":"A3","label":"=","incorrect":true,"group":1}],"uniques":true},"algorithm":{"name":"groupResponses","template":"Cloze with drop down"}}</t>
  </si>
  <si>
    <t>&lt;p&gt;Un concesionario ha vendido menos de {{Q1}} coches de un modelo. Completa la inecuación que representa esta situación.&lt;/p&gt;</t>
  </si>
  <si>
    <t>group1=
A1= &lt;#
A2= &gt;#*
A3= =#</t>
  </si>
  <si>
    <t>{
    "id": "M6-NyO-60a-E-2-EN",
    "stimulus": "&lt;p&gt;A car dealership has sold less than {{Q1}} vehicles of a model. Complete the inequality that represents this situation.&lt;/p&gt;",
    "template": "&lt;p style=\"text-align:center;\"&gt;{{Q1}} {{response}} {{Q9}}&lt;/p&gt;",
    "hint": "&lt;p&gt;&lt; means &lt;b&gt;less than&lt;/b&gt;.&lt;/p&gt;&lt;p&gt;&gt; means &lt;b&gt;greater than&lt;/b&gt;.&lt;/p&gt;",
    "feedback": "&lt;p&gt;&lt; means &lt;b&gt;less than&lt;/b&gt;.&lt;/p&gt;&lt;p&gt;&gt; means &lt;b&gt;greater than&lt;/b&gt;.&lt;/p&gt;",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t>
  </si>
  <si>
    <t>&lt;p&gt;Un biblioteca tiene más de {{Q1}} libros. Completa la inecuación que representa esta situación.&lt;/p&gt;</t>
  </si>
  <si>
    <t>&lt;p&gt;{{Q9}} {{response}} {{Q1}}&lt;/p&gt;</t>
  </si>
  <si>
    <t>Q1 = min= 300; max= 1000; step= 10
Q9 = list= &lt;i&gt;x&lt;/i&gt;, &lt;i&gt;a&lt;/i&gt;, &lt;i&gt;p&lt;/i&gt;, &lt;i&gt;m&lt;/i&gt;</t>
  </si>
  <si>
    <t>group1=
A1= &lt;#*
A2= &gt;#
A3= =#</t>
  </si>
  <si>
    <t>{"id":"M6-NyO-60a-E-3-EN","stimulus":"&lt;p&gt;A library has more than {{Q1}} books. Complete the inequality that represents this situation.&lt;/p&gt;","template":"&lt;p style=\"text-align:center;\"&gt;{{Q9}} {{response}} {{Q1}}&lt;/p&gt;","hint":"&lt;p&gt;&lt; means &lt;b&gt;less than&lt;/b&gt;.&lt;/p&gt;&lt;p&gt;&gt; means &lt;b&gt;greater than&lt;/b&gt;.&lt;/p&gt;","feedback":"&lt;p&gt;&lt; means &lt;b&gt;less than&lt;/b&gt;.&lt;/p&gt;&lt;p&gt;&gt; means &lt;b&gt;greater than&lt;/b&gt;.&lt;/p&gt;","seed":{"parameters":[{"name":"Q1","label":null,"min":300,"max":1000,"step":10},{"name":"Q9","label":null,"list":["&lt;i&gt;x&lt;/i&gt;","&lt;i&gt;a&lt;/i&gt;","&lt;i&gt;p&lt;/i&gt;","&lt;i&gt;m&lt;/i&gt;"]}],"calculated":[{"name":"A1","label":"&lt;","group":1},{"name":"A2","label":"&gt;","incorrect":true,"group":1},{"name":"A3","label":"=","incorrect":true,"group":1}],"uniques":true},"algorithm":{"name":"groupResponses","template":"Cloze with drop down"}}</t>
  </si>
  <si>
    <t>M6-NyO-60b</t>
  </si>
  <si>
    <t>Resuelve inecuaciones de la forma x &gt; c o x &lt; c usando la recta numérica</t>
  </si>
  <si>
    <t>Sí</t>
  </si>
  <si>
    <t>&lt;p&gt;¿En qué recta numérica están las soluciones de esta inecuación?&lt;/p&gt;&lt;p style="text-align: center"&gt;&lt;i&gt;x&lt;/i&gt; &gt; {{Q1}}&lt;/p&gt;</t>
  </si>
  <si>
    <r>
      <rPr>
        <rFont val="Calibri"/>
        <sz val="12.0"/>
      </rPr>
      <t xml:space="preserve">Sí
https://drive.google.com/file/d/1l5W7nDNxURvcyIQ7JayWJACJLLCL4783/view?usp=share_link
https://drive.google.com/file/d/13w5mqkOoy0HvqZjmio9Qs7efSww9M7Tx/view?usp=share_link
https://drive.google.com/file/d/13jO_pUfEq3aA6B06_0JEX93Yu-ZGNet4/view?usp=share_link
</t>
    </r>
    <r>
      <rPr>
        <rFont val="Calibri"/>
        <color rgb="FF000000"/>
        <sz val="12.0"/>
      </rPr>
      <t xml:space="preserve">
</t>
    </r>
    <r>
      <rPr>
        <rFont val="Calibri"/>
        <color rgb="FF1155CC"/>
        <sz val="12.0"/>
        <u/>
      </rPr>
      <t>https://drive.google.com/file/d/1bkbFsYK2RTtitTThSsVcmidakH6dClfF/view?usp=share_link</t>
    </r>
  </si>
  <si>
    <t>Q1 = min= -10; max= 10; step= 1</t>
  </si>
  <si>
    <t>T1 = {{Q1}}-3
T2 = {{Q1}}-2
T3 = {{Q1}}-1
T4 = {{Q1}}+1
T5 = {{Q1}}+2
T6 = {{Q1}}+3
A1=$$IMG=M6_NyO_60b_1*
A2=$$IMG=M6_NyO_60b_2
A3=$$IMG=M6_NyO_60b_3
A4=$$IMG=M6_NyO_60b_4</t>
  </si>
  <si>
    <t>&lt;p&gt;El círculo lleno significa que ese número también es parte de la solución.&lt;/p&gt;&lt;p&gt;El círculo vacío significa que no es parte de la solución.&lt;/p&gt;</t>
  </si>
  <si>
    <t>&lt;p&gt;El &lt;b&gt;círculo lleno&lt;/b&gt; significa que ese número también es parte de la solución.&lt;/p&gt;&lt;p&gt;El &lt;b&gt;círculo vacío&lt;/b&gt; significa que no es parte de la solución.&lt;/p&gt;</t>
  </si>
  <si>
    <t>{
    "id": "M6-NyO-60b-I-1-EN",
    "stimulus": "&lt;p&gt;On which number line are the solutions to this inequality?&lt;/p&gt;&lt;p style=\"text-align: center\"&gt;&lt;i&gt;x&lt;/i&gt; &gt;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</si>
  <si>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</si>
  <si>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</si>
  <si>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"M6-NyO-60b-I-2-EN",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</si>
  <si>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&lt;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</si>
  <si>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</si>
  <si>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"M6-NyO-60b-I-3-EN",
    "stimulus": "&lt;p&gt;On which number line are the solutions to this inequality?&lt;/p&gt;&lt;p style=\"text-align: center\"&gt;&lt;i&gt;x&lt;/i&gt; &lt;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</si>
  <si>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</si>
  <si>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</si>
  <si>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"M6-NyO-60b-I-4-EN",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t>
  </si>
  <si>
    <t>&lt;p&gt;Arrastra el signo que completa la inecuación de esta recta numérica.&lt;/p&gt;
$$IMG=M6_NyO_60b_1</t>
  </si>
  <si>
    <t>&lt;p&gt;&lt;i&gt;x&lt;/i&gt; {{response}} {{Q1}}&lt;/p&gt;</t>
  </si>
  <si>
    <t>A1 = &gt;#*
A2 = ≥#
A3 = &lt;#
A4 = ≤#</t>
  </si>
  <si>
    <t>{
    "id": "M6-NyO-60b-E-1-EN",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t>
  </si>
  <si>
    <t>&lt;p&gt;Arrastra el signo que completa la inecuación de esta recta numérica.&lt;/p&gt;
$$IMG=M6_NyO_60b_2</t>
  </si>
  <si>
    <t>A1 = ≥#*
A2 = &gt;#
A3 = &lt;#
A4 = ≤#</t>
  </si>
  <si>
    <t>{
    "id": "M6-NyO-60b-E-2-EN",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t>
  </si>
  <si>
    <t>&lt;p&gt;Arrastra el signo que completa la inecuación de esta recta numérica.&lt;/p&gt;
$$IMG=M6_NyO_60b_3</t>
  </si>
  <si>
    <t>A1 = &lt;#*
A2 = &gt;#
A3 = ≥#
A4 = ≤#</t>
  </si>
  <si>
    <t>{
    "id": "M6-NyO-60b-E-3-EN",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t>
  </si>
  <si>
    <t>&lt;p&gt;Arrastra el signo que completa la inecuación de esta recta numérica.&lt;/p&gt;
$$IMG=M6_NyO_60b_4</t>
  </si>
  <si>
    <t>A1 = ≤#*
A2 = &gt;#
A3 = ≥#
A4 = &lt;#</t>
  </si>
  <si>
    <t>{
    "id": "M6-NyO-60b-E-4-EN",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t>
  </si>
  <si>
    <t>&lt;p&gt;Un colegio tiene más de {{Q1}} alumnos. Selecciona la recta numérica con las soluciones de esta inecuación.&lt;/p&gt;
M6_NyO_60b_1*
M6_NyO_60b_2
M6_NyO_60b_3
M6_NyO_60b_4</t>
  </si>
  <si>
    <t>Q1 = min= 100; max= 1000; step= 100</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</si>
  <si>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</si>
  <si>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"M6-NyO-60b-A-1-EN",
    "stimulus": "&lt;p&gt;A school has more than {{Q1}} students.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</si>
  <si>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&lt;p&gt;En un racimo hay menos de {{Q1}} uvas. Selecciona la recta numérica con las soluciones de esta inecuación.&lt;/p&gt;
M6_NyO_60b_1
M6_NyO_60b_2
M6_NyO_60b_3*
M6_NyO_60b_4</t>
  </si>
  <si>
    <t>Q1 = "min": 40, "max": 60, "step": 1</t>
  </si>
  <si>
    <t>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https://drive.google.com/file/d/1bkbFsYK2RTtitTThSsVcmidakH6dClfF/view?usp=share_link</t>
  </si>
  <si>
    <t>{
    "id": "M6-NyO-60b-A-2-EN",
    "stimulus": "&lt;p&gt;There are less than {{Q1}} grapes in the bunch that James has picked.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</si>
  <si>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&lt;p&gt;Para ganar un concurso hay que acertar {{Q1}} o más preguntas. Selecciona la recta numérica con las soluciones de esta inecuación.&lt;/p&gt;
M6_NyO_60b_1
M6_NyO_60b_2*
M6_NyO_60b_3
M6_NyO_60b_4</t>
  </si>
  <si>
    <t>Q1 = min= 10; max= 50; step= 5</t>
  </si>
  <si>
    <t>{
    "id": "M6-NyO-60b-A-3-EN",
    "stimulus": "&lt;p&gt;To win a contest {{Q1}} or more questions must be answered correctly.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</si>
  <si>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M6-NyO-61a</t>
  </si>
  <si>
    <t>Determina cuáles son la variable dependiente e independiente de expresiones del tipo q=x+p y q=px</t>
  </si>
  <si>
    <t>&lt;p&gt;Selecciona las opciones correctas para esta expresión:&lt;/p&gt;&lt;p style="text-align: center"&gt;{{Q8}} = {{Q9}} + {{Q1}}&lt;/p&gt;</t>
  </si>
  <si>
    <t>True or False
*: options=Independiente, Dependiente</t>
  </si>
  <si>
    <t>Q1 = min= 1; max= 20; step= 1
Q8 = list= &lt;i&gt;x&lt;/i&gt;, &lt;i&gt;a&lt;/i&gt;, &lt;i&gt;p&lt;/i&gt;, &lt;i&gt;m&lt;/i&gt;
Q9 = list= &lt;i&gt;x&lt;/i&gt;, &lt;i&gt;a&lt;/i&gt;, &lt;i&gt;p&lt;/i&gt;, &lt;i&gt;m&lt;/i&gt;</t>
  </si>
  <si>
    <t>A1=La variable {{Q8}} es...#*
A2=La variable {{Q9}} es...#</t>
  </si>
  <si>
    <t>Las variables dependientes dependen de las independientes.</t>
  </si>
  <si>
    <t>Las variables &lt;b&gt;dependientes&lt;/b&gt; dependen de las &lt;b&gt;independientes&lt;/b&gt;.</t>
  </si>
  <si>
    <t>{
    "id": "M6-NyO-61a-I-1-EN",
    "stimulus": "&lt;p&gt;Select the correct options for this expression:&lt;/p&gt;&lt;p style=\"text-align: center\"&gt;{{Q8}} = {{Q9}} + {{Q1}}&lt;/p&gt;",
    "hint": "Dependent variables depend on independent variables.",
    "feedback": "&lt;b&gt;Dependent&lt;/b&gt; variables depend on &lt;b&gt;independent&lt;/b&gt; variables.",
    "seed": {
        "parameters": [
            {
                "name": "Q1",
                "label": null,
                "min": 1,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t>
  </si>
  <si>
    <t>&lt;p&gt;Selecciona las opciones correctas para esta expresión:&lt;/p&gt;&lt;p style="text-align: center"&gt;{{Q8}} = {{Q1}}{{Q9}}&lt;/p&gt;</t>
  </si>
  <si>
    <t>Q1 = min= 2; max= 20; step= 1
Q8 = list= &lt;i&gt;x&lt;/i&gt;, &lt;i&gt;a&lt;/i&gt;, &lt;i&gt;p&lt;/i&gt;, &lt;i&gt;m&lt;/i&gt;
Q9 = list= &lt;i&gt;x&lt;/i&gt;, &lt;i&gt;a&lt;/i&gt;, &lt;i&gt;p&lt;/i&gt;, &lt;i&gt;m&lt;/i&gt;</t>
  </si>
  <si>
    <t>{
    "id": "M6-NyO-61a-I-2-EN",
    "stimulus": "&lt;p&gt;Select the correct options for this expression:&lt;/p&gt;&lt;p style=\"text-align: center\"&gt;{{Q8}} = {{Q1}}{{Q9}}&lt;/p&gt;",
    "hint": "Dependent variables depend on independent variables.",
    "feedback": "&lt;b&gt;Dependent&lt;/b&gt; variables depend on &lt;b&gt;independent&lt;/b&gt; variables.",
    "seed": {
        "parameters": [
            {
                "name": "Q1",
                "label": null,
                "min": 2,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t>
  </si>
  <si>
    <t>&lt;p&gt;Selecciona las opciones correctas para esta expresión:&lt;/p&gt;&lt;p style=\"text-align: center\"&gt;{{Q8}} = &lt;span class=\"fr-math-v2 fr-draggable\" contenteditable=\"false\" data-original-math=\"\\(\\frac{{{Q9}}}{{{Q1}}}\\)\" draggable=\"true\"&gt;\\(\\frac{{{Q9}}}{{{Q1}}}\\)&lt;/span&gt;&lt;/p&gt;</t>
  </si>
  <si>
    <t>Q1 = min= 2; max= 20; step= 1
Q8 = list= x, a, p, m
Q9 = list= x, a, p, m</t>
  </si>
  <si>
    <t>{
    "id": "M6-NyO-61a-I-3-EN",
    "stimulus": "&lt;p&gt;Select the correct options for this expression:&lt;/p&gt;&lt;p style=\"text-align: center\"&gt;&lt;i&gt;{{Q8}}&lt;/i&gt; = &lt;span class=\"fr-math-v2 fr-draggable\" contenteditable=\"false\" data-original-math=\"\\(\\frac{{{Q9}}}{{{Q1}}}\\)\" draggable=\"true\"&gt;\\(\\frac{{{Q9}}}{{{Q1}}}\\)&lt;/span&gt;&lt;/p&gt;",
    "hint": "Dependent variables depend on independent variables.",
    "feedback": "Dependent &lt;b&gt;variables&lt;/b&gt; depend on &lt;b&gt;independent&lt;/b&gt; variables.",
    "seed": {
        "parameters": [
            {
                "name": "Q1",
                "label": null,
                "min": 2,
                "max": 20,
                "step": 1
            },
            {
                "name": "Q8",
                "label": null,
                "list": [
                    "x",
                    "a",
                    "p",
                    "m"
                ]
            },
            {
                "name": "Q9",
                "label": null,
                "list": [
                    "x",
                    "a",
                    "p",
                    "m"
                ]
            }
        ],
        "calculated": [
            {
                "name": "A1",
                "label": "The variable &lt;i&gt;{{Q8}}&lt;/i&gt; is...",
                "incorrect": true
            },
            {
                "name": "A2",
                "label": "The variable &lt;i&gt;{{Q9}}&lt;/i&gt; is..."
            }
        ],
        "uniques": true
    },
    "algorithm": {
        "name": "trueFalse",
        "template": "Choice matrix – inline",
        "params": {
            "countCorrect": 1,
            "countIncorrect": 1,
            "showCheckIcon": false,
            "options": [
                "independent",
                "dependent"
            ]
        }
    }
}</t>
  </si>
  <si>
    <t>M6-NyO-61b</t>
  </si>
  <si>
    <t>Calcula el valor de la variable dependiente de una expresión del tipo q=x+p y q=px</t>
  </si>
  <si>
    <t>&lt;p&gt;Selecciona cuál es el valor de &lt;i&gt;{{Q7}}&lt;/i&gt; en la siguiente expresión cuando &lt;i&gt;{{Q6}}&lt;/i&gt; = {{Q3}}.&lt;/p&gt;&lt;p style=\"text-align: center\"&gt;&lt;i&gt;{{Q7}}&lt;/i&gt; = &lt;i&gt;{{Q6}}&lt;/i&gt; {{Q2}} {{Q1}}&lt;/p&gt;</t>
  </si>
  <si>
    <t>&lt;p&gt;&lt;i&gt;{{Q7}}&lt;/i&gt; = {{response}}&lt;/p&gt;</t>
  </si>
  <si>
    <t>Q1 = "min": 1, "max": 9, "step": 1
Q2 = "list": ["+", "−"]
Q3 = "min": -10, "max": 10, "step": 1
Q4 = "min": -10, "max": 10, "step": 1
Q5 = "min": -10, "max": 10, "step": 1
Q6 = "list": ["x", "y", "z", "t", "u", "v", "m", "n", "a", "b", "c", "f", "g", "h", "k"]
Q7 = "list": ["x", "y", "z", "t", "u", "v", "m", "n", "a", "b", "c", "f", "g", "h", "k"]</t>
  </si>
  <si>
    <t>A1 = if ('{{Q2}}' == '+') {{{Q3}}+{{Q1}}} else {{{Q3}}-{{Q1}}}
A2 = if ('{{Q2}}' == '+') {{{Q4}}+{{Q1}}} else {{{Q4}}-{{Q1}}}
A3 = if ('{{Q2}}' == '+') {{{Q5}}+{{Q1}}} else {{{Q5}}-{{Q1}}}
group1 = A1*, A2, A3</t>
  </si>
  <si>
    <t>&lt;p&gt;Sustituye el valor de &lt;i&gt;{{Q6}}:&lt;/i&gt;&lt;/p&gt;&lt;p style=\"text-align: center\"&gt;&lt;i&gt;{{Q7}}&lt;/i&gt; = &lt;i&gt;{{Q6}}&lt;/i&gt; {{Q2}} {{Q1}} =&lt;/p&gt;&lt;p style=\"text-align: center\"&gt;= {{Q3}} {{Q2}} {{Q1}} = ...&lt;/p&gt;</t>
  </si>
  <si>
    <t>&lt;p&gt;Para calcular esta expresión hay que sustituir el valor de &lt;i&gt;{{Q6}}:&lt;/i&gt;&lt;/p&gt;&lt;p style=\"text-align: center\"&gt;&lt;i&gt;{{Q7}}&lt;/i&gt; = &lt;i&gt;{{Q6}}&lt;/i&gt; {{Q2}} {{Q1}} =&lt;/p&gt;&lt;p style=\"text-align: center\"&gt;= {{Q3}} {{Q2}} {{Q1}} = {{A1}}&lt;/p&gt;</t>
  </si>
  <si>
    <t>{
    "id": "M6-NyO-61b-I-1-EN",
    "stimulus": "&lt;p&gt;Select which value is &lt;i&gt;{{Q7}}&lt;/i&gt; in the following expression when &lt;i&gt;{{Q6}}&lt;/i&gt; = {{Q3}}.&lt;/p&gt;&lt;p style=\"text-align: center\"&gt;&lt;i&gt;{{Q7}}&lt;/i&gt; = &lt;i&gt;{{Q6}}&lt;/i&gt; {{Q2}} {{Q1}}&lt;/p&gt;",
    "template": "&lt;p&gt;&lt;i&gt;{{Q7}}&lt;/i&gt;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t>
  </si>
  <si>
    <t>&lt;p&gt;Selecciona cuál es el valor de &lt;i&gt;{{Q7}}&lt;/i&gt; en la siguiente expresión cuando &lt;i&gt;{{Q6}}&lt;/i&gt; = {{Q3}}.&lt;/p&gt;&lt;p style=\"text-align: center\"&gt;&lt;i&gt;{{Q7}}&lt;/i&gt; = {{Q2}}{{Q1}}&lt;i&gt;{{Q6}}&lt;/i&gt;&lt;/p&gt;</t>
  </si>
  <si>
    <t>Q1 = "min": 1, "max": 9, "step": 1
Q2 = "list": ["", "−"]
Q3 = "min": -10, "max": 10, "step": 1
Q4 = "min": -10, "max": 10, "step": 1
Q5 = "min": -10, "max": 10, "step": 1
Q6 = "list": ["x", "y", "z", "t", "u", "v", "m", "n", "a", "b", "c", "f", "g", "h", "k"]
Q7 = "list": ["x", "y", "z", "t", "u", "v", "m", "n", "a", "b", "c", "f", "g", "h", "k"]</t>
  </si>
  <si>
    <t>T1 = if ({{Q3}} &lt; 0) {'('+{{Q3}}+')'} else {{{Q3}}}
A1 = if ('{{Q2}}' == '') {{{Q3}}*{{Q1}}} else {(-1)*{{Q3}}*{{Q1}}}
A2 = if ('{{Q2}}' == '') {{{Q4}}*{{Q1}}} else {(-1)*{{Q4}}*{{Q1}}}
A3 = if ('{{Q2}}' == '') {{{Q5}}*{{Q1}}} else {(-1)*{{Q5}}*{{Q1}}}
group1 = A1*, A2, A3</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</si>
  <si>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</si>
  <si>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</si>
  <si>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"M6-NyO-61b-I-2-EN",
    "stimulus": "&lt;p&gt;Select which is the value of &lt;i&gt;{{Q7}}&lt;/i&gt; in the following expression when &lt;i&gt;{{Q6}}&lt;/i&gt; = {{Q3}}.&lt;/p&gt;&lt;p style=\"text-align: center\"&gt;&lt;i&gt;{{Q7}}&lt;/i&gt; = {{Q2}}{{Q1}}&lt;i&gt;{{Q6}}&lt;/i&gt;&lt;/p&gt;",
    "template": "&lt;p&gt;&lt;i&gt;{{Q7}}&lt;/i&gt; = {{response}}&lt;/p&gt;",
    "hint": "&lt;p&gt;Replace the value of &lt;i&gt;{{Q6}}:&lt;/i&gt;&lt;/p&gt;&lt;p style=\"text-align: center\"&gt;&lt;i&gt;{{Q7}}&lt;/i&gt; = {{Q2}}{{Q1}}&lt;i&gt;{{Q6}}&lt;/i&gt; =&lt;/p&gt;&lt;p style=\"text-align: center\"&gt;= {{Q2}}{{Q1}} × {{T1}} = ...&lt;/p&gt;",
    "feedback": "&lt;p&gt;To calculate this expression, the value of &lt;i&gt;{{Q6}}&lt;/i&gt; must be replaced:&lt;/p&gt;&lt;p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t>
  </si>
  <si>
    <t>&lt;p&gt;Selecciona cuál es el valor de &lt;i&gt;{{Q7}}&lt;/i&gt; en la siguiente expresión cuando &lt;i&gt;{{Q6}}&lt;/i&gt; = {{T1}}.&lt;/p&gt;&lt;p style=\"text-align: center\"&gt;&lt;i&gt;{{Q7}}&lt;/i&gt; = &lt;span class=\"fr-math-v2 fr-draggable\" contenteditable=\"false\" data-original-math=\"\\(\\frac{{{Q6}}}{{{Q1}}}\\)\" draggable=\"true\"&gt;\\(\\frac{{{Q6}}}{{{Q1}}}\\)&lt;/span&gt;&lt;/p&gt;</t>
  </si>
  <si>
    <t>Q1 = "min": 1, "max": 9, "step": 1
Q3 = "min": -10, "max": 10, "step": 1
Q4 = "min": -10, "max": 10, "step": 1
Q5 = "min": -10, "max": 10, "step": 1
Q6 = "list": ["x", "y", "z", "t", "u", "v", "m", "n", "a", "b", "c", "f", "g", "h", "k"]
Q7 = "list": ["x", "y", "z", "t", "u", "v", "m", "n", "a", "b", "c", "f", "g", "h", "k"]</t>
  </si>
  <si>
    <t>T1 = {{Q3}}*{{Q1}}
A1 = {{Q3}}
A2 = {{Q4}}
A3 = {{Q5}}
group1 = A1*, A2, A3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</si>
  <si>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</si>
  <si>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</si>
  <si>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"M6-NyO-61b-I-3-EN",
    "stimulus": "&lt;p&gt;Select which is the value of &lt;i&gt;{{Q7}}&lt;/i&gt; in the following expression when &lt;i&gt;{{Q6}}&lt;/i&gt; = {{T1}}.&lt;/p&gt;&lt;p style=\"text-align: center\"&gt;&lt;i&gt;{{Q7}}&lt;/i&gt; = &lt;span class=\"fr-math-v2 fr-draggable\" contenteditable=\"false\" data-original-math=\"\\(\\frac{{{Q6}}}{{{Q1}}}\\)\" draggable=\"true\"&gt;\\(\\frac{{{Q6}}}{{{Q1}}}\\)&lt;/span&gt;&lt;/p&gt;",
    "template": "&lt;p&gt;&lt;i&gt;{{Q7}}&lt;/i&gt; = {{response}}&lt;/p&gt;",
    "hint": "&lt;p&gt;Replace the value of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"&lt;p&gt;To calculate this expression, the value of &lt;i&gt;{{Q6}}&lt;/i&gt; must be replaced:&lt;/p&gt;&lt;p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t>
  </si>
  <si>
    <t>&lt;p&gt;Calcula el valor de &lt;i&gt;{{Q7}}&lt;/i&gt; en la siguiente expresión cuando &lt;i&gt;{{Q6}}&lt;/i&gt; = {{Q3}}.&lt;/p&gt;&lt;p style="text-align: center"&gt;&lt;i&gt;{{Q7}}&lt;/i&gt; = &lt;i&gt;{{Q6}}&lt;/i&gt; {{Q2}} {{Q1}}&lt;/p&gt;</t>
  </si>
  <si>
    <t>&lt;p style="text-align: center"&gt;&lt;i&gt;{{Q7}}&lt;/i&gt; = {{response}}&lt;/p&gt;</t>
  </si>
  <si>
    <t>Q1 = min = 1; max = 9; step = 1
Q2 = list = +, −
Q3 = min = -10; max = 10; step = 1
Q6 = list = x, y, z, t, u, v, m, n, a, b, c, f, g, h, k
Q7 = list = x, y, z, t, u, v, m, n, a, b, c, f, g, h, k</t>
  </si>
  <si>
    <t>A1 = if ('{{Q2}}' == '+') {{{Q3}}+{{Q1}}} else {{{Q3}}-{{Q1}}}</t>
  </si>
  <si>
    <t>&lt;p&gt;Sustituye el valor de &lt;i&gt;{{Q6}}:&lt;/i&gt;&lt;/p&gt;&lt;p style="text-align: center"&gt;&lt;i&gt;{{Q7}}&lt;/i&gt; = &lt;i&gt;{{Q6}}&lt;/i&gt; {{Q2}} {{Q1}} =&lt;/p&gt;&lt;p style="text-align: center"&gt;&lt;i&gt;= {{Q3}} {{Q2}} {{Q1}} = ...&lt;/p&gt;</t>
  </si>
  <si>
    <t>&lt;p&gt;Para calcular esta expresión hay que sustituir el valor de &lt;i&gt;{{Q6}}:&lt;/i&gt;&lt;/p&gt;&lt;p style="text-align: center"&gt;&lt;i&gt;{{Q7}}&lt;/i&gt; = &lt;i&gt;{{Q6}}&lt;/i&gt; {{Q2}} {{Q1}} =&lt;/p&gt;&lt;p style="text-align: center"&gt;&lt;i&gt;= {{Q3}} {{Q2}} {{Q1}} = {{A1}}&lt;/p&gt;</t>
  </si>
  <si>
    <t>{
    "id": "M6-NyO-61b-E-1-EN",
    "stimulus": "&lt;p&gt;Calculate the value of &lt;i&gt;{{Q7}}&lt;/i&gt; in the following expression when &lt;i&gt;{{Q6}}&lt;/i&gt; = {{Q3}}.&lt;/p&gt;&lt;p style =\"text-align: center\"&gt;&lt;i&gt;{{Q7}}&lt;/i&gt; = &lt;i&gt;{{Q6}}&lt;/i&gt; {{Q2}} {{Q1}}&lt;/p&gt;",
    "template": "&lt;p style=\"text-align: center\"&gt;&lt;i&gt;{{Q7}}&lt;/i&gt;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 &lt;/i&gt;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t>
  </si>
  <si>
    <t>&lt;p&gt;Calcula el valor de &lt;i&gt;{{Q7}}&lt;/i&gt; en la siguiente expresión cuando &lt;i&gt;{{Q6}}&lt;/i&gt; = {{Q3}}.&lt;/p&gt;&lt;p style="text-align: center"&gt;&lt;i&gt;{{Q7}}&lt;/i&gt; = {{Q2}}{{Q1}}&lt;i&gt;{{Q6}}&lt;/i&gt;&lt;/p&gt;</t>
  </si>
  <si>
    <t>Q1 = min = 1; max = 9; step = 1
Q2 = list = "", "−"
Q3 = min = -10; max = 10; step = 1
Q6 = list = x, y, z, t, u, v, m, n, a, b, c, f, g, h, k
Q7 = list = x, y, z, t, u, v, m, n, a, b, c, f, g, h, k</t>
  </si>
  <si>
    <t>T1 = if ({{Q3}} &lt; 0) {'('+{{Q3}}+')'} else {{{Q3}}}
A1 = if ('{{Q2}}' == '') {{{Q3}}*{{Q1}}} else {(-1)*{{Q3}}*{{Q1}}}</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</si>
  <si>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</si>
  <si>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</si>
  <si>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"M6-NyO-61b-E-2-EN",
    "stimulus": "&lt;p&gt;Calculate the value of &lt;i&gt;{{Q7}}&lt;/i&gt; in the following expression when &lt;i&gt;{{Q6}}&lt;/i&gt; = {{Q3}}.&lt;/p&gt;&lt;p style=\"text-align: center\"&gt;&lt;i&gt;{{Q7}}&lt;/i&gt; = {{Q2}}{{Q1}}&lt;i&gt;{{Q6}}&lt;/i&gt;&lt;/p&gt;",
    "template": "&lt;p style=\"text-align: center\"&gt;&lt;i&gt;{{Q7}}&lt;/i&gt; = {{response}}&lt;/p&gt;",
    "hint": "&lt;p&gt;Substitute the value of &lt;i&gt;{{Q6}}:&lt;/i&gt;&lt;/p&gt;&lt;p style=\"text-align: center\"&gt;&lt;i&gt;{{Q7}}&lt;/i&gt; = {{Q2}}{{Q1}}&lt;i&gt;{{Q6}}&lt;/i&gt; =&lt;/p&gt;&lt;p style=\"text-align: center\"&gt;= {{Q2}}{{Q1}} × {{T1}} = ...&lt;/p&gt;",
    "feedback": "&lt;p&gt;Substitute the value of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t>
  </si>
  <si>
    <t>&lt;p&gt;Calcula el valor de &lt;i&gt;{{Q7}}&lt;/i&gt; en la siguiente expresión cuando &lt;i&gt;{{Q6}}&lt;/i&gt; = {{T1}}.&lt;/p&gt;&lt;p style="text-align: center"&gt;&lt;i&gt;{{Q7}}&lt;/i&gt; = &lt;span class="fr-math-v2 fr-draggable" contenteditable="false" data-original-math="\(\frac{{{Q6}}}{{{Q1}}}\)" draggable="true"&gt;\(\frac{{{Q6}}}{{{Q1}}}\)&lt;/span&gt;&lt;/p&gt;</t>
  </si>
  <si>
    <t>Q1 = min = 1; max = 9; step = 1
Q3 = min = -10; max = 10; step = 1
Q6 = list = x, y, z, t, u, v, m, n, a, b, c, f, g, h, k
Q7 = list = x, y, z, t, u, v, m, n, a, b, c, f, g, h, k</t>
  </si>
  <si>
    <t>T1 = {{Q3}}*{{Q1}}
A1 = {{Q3}}*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</si>
  <si>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</si>
  <si>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</si>
  <si>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"M6-NyO-61b-E-3-EN",
    "stimulus": "&lt;p&gt;Calculate the value of &lt;i&gt;{{Q7}}&lt;/i&gt; in the following expression when &lt;i&gt;{{Q6}}&lt;/i&gt; = {{T1}}.&lt;/p&gt;&lt;p style =\"text-align: center\"&gt;&lt;i&gt;{{Q7}}&lt;/i&gt; = &lt;span class=\"fr-math-v2 fr-draggable\" contenteditable=\"false\" data-original-math=\"\\( \\frac{{{Q6}}}{{{Q1}}}\\)\" draggable=\"true\"&gt;\\(\\frac{{{Q6}}}{{{Q1}}}\\)&lt;/span&gt;&lt;/p&gt;",
    "template": "&lt;p style=\"text-align: center\"&gt;&lt;i&gt;{{Q7}}&lt;/i&gt; = {{response}}&lt;/p&gt;",
    "hint": "&lt;p&gt;Replace the value of &lt;i&gt;{{Q6}}:&lt;/i&gt;&lt;/p&gt;&lt;p style=\"text-align: center\"&gt;&lt;i&gt;{{Q7}}&lt;/i&gt; = &lt;span class=\"fr-math-v2 fr-draggable\" contenteditable=\"false\" data-original-math=\"\\(\\frac{{{Q6}}}{{{Q1}}}\\)\" draggable=\"true \"&gt;\\(\\frac{{{Q6}}}{{{Q1}}}\\)&lt;/span&gt; = &lt;span class=\"fr-math-v2 fr-draggable\" contenteditable=\"false\" data-original- math=\"\\(\\frac{{{T1}}}{{{Q1}}}\\)\" draggable=\"true\"&gt;\\(\\frac{{{T1}}}{{{Q1}}}\\) &lt;/span&gt; = ...&lt;/p&gt;",
    "feedback": "&lt;p&gt;To calculate this expression, the value of &lt;i&gt;{{Q6}}&lt;/i&gt; must be replaced:&lt;/p&gt;&lt;p style=\"text-align: center\"&gt;&lt;i&gt;{{Q7}} &lt;/i&gt; = &lt;span class=\"fr-math-v2 fr-draggable\" contenteditable=\"false\" data-original-math=\"\\(\\frac{{{Q6}}}{{{Q1}}}\\ )\" draggable=\"true\"&gt;\\(\\frac{{{Q6}}}{{{Q1}}}\\)&lt;/span&gt; = &lt;span class=\"fr-math-v2 fr-draggable\" contenteditable=\" 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t>
  </si>
  <si>
    <t>M6-NyO-61c</t>
  </si>
  <si>
    <t>Completa una tabla con los valores de una expresión del tipo q=x+p y q=px</t>
  </si>
  <si>
    <t>&lt;p&gt;Completa la tabla con los valores correctos según la siguiente expresión:&lt;/p&gt;&lt;p style=\"text-align: center\"&gt;&lt;i&gt;y&lt;/i&gt; = {{Q4}}&lt;i&gt;x&lt;/i&gt;&lt;/p&gt;</t>
  </si>
  <si>
    <t>&lt;table style=\"width: 100%;\"&gt;&lt;tbody&gt;&lt;tr&gt;&lt;td style=\"width: 25%; text-align: center; background-color: rgb(97, 189, 109);color: rgb(255,255,255);\"&gt;&lt;b&gt;&lt;i&gt;x&lt;/i&gt;&lt;/b&gt;&lt;/td&gt;&lt;td style=\"width: 25%; text-align: center;\"&gt;{{T1}}&lt;/td&gt;&lt;td style=\"width: 25%; text-align: center;\"&gt;{{T2}}&lt;/td&gt;&lt;td style=\"width: 25%; text-align: center;\"&gt;{{T3}}&lt;/td&gt;&lt;/tr&gt;&lt;tr&gt;&lt;td  style=\"width: 25%; text-align: center; background-color: rgb(97, 189, 109);color: rgb(255,255,255);\"&gt;&lt;b&gt;&lt;i&gt;y&lt;/i&gt;&lt;/b&gt;&lt;/td&gt;&lt;td style=\"width: 25%; text-align: center;\"&gt;{{response}}&lt;/td&gt;&lt;td style=\"width: 25%; text-align: center;\"&gt;{{response}}&lt;/td&gt;&lt;td style=\"width: 25%; text-align: center;\"&gt;{{response}}&lt;/td&gt;&lt;/tr&gt;&lt;/tbody&gt;&lt;/table&gt;</t>
  </si>
  <si>
    <t>Q1 = min = 1, max = 20, step = 1
Q2 = min = 1, max = 20, step = 1
Q3 = min = 1, max = 20, step = 1
Q4 = min = 2, max = 9, step = 1
Q6 = min = 1, max = 20, step = 1
Q7 = min = 1, max = 20, step = 1</t>
  </si>
  <si>
    <t>T1 = [{{Q1}}, {{Q2}}, {{Q3}}].sort(function(a, b){return a - b;})[0]
T2 = [{{Q1}}, {{Q2}}, {{Q3}}].sort(function(a, b){return a - b;})[1]
T3 = [{{Q1}}, {{Q2}}, {{Q3}}].sort(function(a, b){return a - b;})[2]
A1 = {{T1}}*{{Q4}}
A2 = {{T2}}*{{Q4}}
A3 = {{T3}}*{{Q4}}
A4 = {{Q6}}*{{Q4}}
A5 = {{Q7}}*{{Q4}}</t>
  </si>
  <si>
    <t>&lt;p&gt;Sustituye los valores de &lt;i&gt;x.&lt;/i&gt;&lt;/p&gt;</t>
  </si>
  <si>
    <t>&lt;p&gt;Para calcular los valores de esta expresión hay que sustituir &lt;i&gt;x:&lt;/i&gt;&lt;/p&gt;&lt;p style=\"text-align: center\"&gt;&lt;i&gt;y&lt;/i&gt; = {{Q4}} × {{T1}} = {{A1}}&lt;/p&gt;&lt;p style=\"text-align: center\"&gt;&lt;i&gt;y&lt;/i&gt; = {{Q4}} × {{T2}} = {{A2}}&lt;/p&gt;&lt;p style=\"text-align: center\"&gt;&lt;i&gt;y&lt;/i&gt; = {{Q4}} × {{T3}} = {{A3}}&lt;/p&gt;</t>
  </si>
  <si>
    <t>{
    "id": "M6-NyO-61c-I-1-EN",
    "stimulus": "&lt;p&gt;Fill in the blank with the correct values according to the following expression:&lt;/p&gt;&lt;p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"&lt;p&gt;Replace the values of &lt;i&gt;x&lt;/i&gt;.&lt;/p&gt;",
    "feedback": "&lt;p&gt;To calculate the values of this expression, you must replace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</si>
  <si>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&lt;p&gt;Completa la tabla con los valores correctos según la siguiente expresión:&lt;/p&gt;&lt;p style=\"text-align: center\"&gt;&lt;i&gt;y&lt;/i&gt; = &lt;i&gt;x&lt;/i&gt; + {{Q4}}&lt;/p&gt;</t>
  </si>
  <si>
    <t>Q1 = min = 1, max = 20, step = 1
Q2 = min = 1, max = 20, step = 1
Q3 = min = 1, max = 20, step = 1
Q4 = min = 1, max = 20, step = 1
Q6 = min = 1, max = 20, step = 1
Q7 = min = 1, max = 20, step = 1</t>
  </si>
  <si>
    <t>T1 = [{{Q1}}, {{Q2}}, {{Q3}}].sort(function(a, b){return a - b;})[0]
T2 = [{{Q1}}, {{Q2}}, {{Q3}}].sort(function(a, b){return a - b;})[1]
T3 = [{{Q1}}, {{Q2}}, {{Q3}}].sort(function(a, b){return a - b;})[2]
A1 = {{T1}}+{{Q4}}
A2 = {{T2}}+{{Q4}}
A3 = {{T3}}+{{Q4}}
A4 = {{Q6}}+{{Q4}}
A5 = {{Q7}}+{{Q4}}</t>
  </si>
  <si>
    <t>&lt;p&gt;Para calcular los valores de esta expresión hay que sustituir &lt;i&gt;x:&lt;/i&gt;&lt;/p&gt;&lt;p style=\"text-align: center\"&gt;&lt;i&gt;y&lt;/i&gt; = {{T1}} + {{Q4}} = {{A1}}&lt;/p&gt;&lt;p style=\"text-align: center\"&gt;&lt;i&gt;y&lt;/i&gt; = {{T2}} + {{Q4}} = {{A2}}&lt;/p&gt;&lt;p style=\"text-align: center\"&gt;&lt;i&gt;y&lt;/i&gt; = {{T3}} + {{Q4}} = {{A3}}&lt;/p&gt;</t>
  </si>
  <si>
    <t>{"id":"M6-NyO-61c-I-2-EN","stimulus":"&lt;p&gt;Fill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center;\"&gt;{{response}}&lt;/td&gt;&lt;/tr&gt;&lt;/tbody&gt;&lt;/table&gt;","hint":"&lt;p&gt;Replace the values of &lt;i&gt;x.&lt;/i&gt;&lt;/p&gt;","feedback":"&lt;p&gt;To calculate the values of this expression, replace &lt;i&gt;x:&lt;/i&gt;&lt;/p&gt;&lt;p style=\"text-align: center\"&gt;&lt;i&gt;y&lt;/i&gt; = {{T1}} + {{Q4}} = {{A1}}&lt;/p&gt;&lt;p style=\"text-align: center\"&gt;&lt;i&gt;y&lt;/i&gt; = {{T2}} + {{Q4}} = {{A2}}&lt;/p&gt;&lt;p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name":"A4","label":"{{function}}","function":"{{Q6}}+{{Q4}}","incorrect":"true"},{"name":"A5","label":"{{function}}","function":"{{Q7}}+{{Q4}}","incorrect":"true"}],"uniques":true},"algorithm":{"name":"calculateOperation","template":"Cloze with drag &amp; drop"}}</t>
  </si>
  <si>
    <t>&lt;table style=\"width: 100%;\"&gt;&lt;tbody&gt;&lt;tr&gt;&lt;td style=\"width: 25%; text-align: center; background-color: rgb(97, 189, 109);color: rgb(255,255,255);\"&gt;&lt;b&gt;&lt;i&gt;x&lt;/i&gt;&lt;/b&gt;&lt;/td&gt;&lt;td style=\"width: 25%; text-align: center;\"&gt;{{response}}&lt;/td&gt;&lt;td style=\"width: 25%; text-align: center;\"&gt;{{response}}&lt;/td&gt;&lt;td style=\"width: 25%; text-align: center;\"&gt;{{response}}&lt;/td&gt;&lt;/tr&gt;&lt;tr&gt;&lt;td  style=\"width: 25%; text-align: center; background-color: rgb(97, 189, 109);color: rgb(255,255,255);\"&gt;&lt;b&gt;&lt;i&gt;y&lt;/i&gt;&lt;/b&gt;&lt;/td&gt;&lt;td style=\"width: 25%; text-align: center;\"&gt;{{T4}}&lt;/td&gt;&lt;td style=\"width: 25%; text-align: center;\"&gt;{{T5}}&lt;/td&gt;&lt;td style=\"width: 25%; text-align: center;\"&gt;{{T6}}&lt;/td&gt;&lt;/tr&gt;&lt;/tbody&gt;&lt;/table&gt;</t>
  </si>
  <si>
    <t>T1 = [{{Q1}}, {{Q2}}, {{Q3}}].sort(function(a, b){return a - b;})[0]
T2 = [{{Q1}}, {{Q2}}, {{Q3}}].sort(function(a, b){return a - b;})[1]
T3 = [{{Q1}}, {{Q2}}, {{Q3}}].sort(function(a, b){return a - b;})[2]
T4 = {{T1}}*{{Q4}}
T5 = {{T2}}*{{Q4}}
T6 = {{T3}}*{{Q4}}
A1 = {{T1}}
A2 = {{T2}}
A3 = {{T3}}
A4 = {{Q6}}
A5 = {{Q7}}</t>
  </si>
  <si>
    <t>&lt;p&gt;Sustituye los valores de &lt;i&gt;y.&lt;/i&gt;&lt;/p&gt;</t>
  </si>
  <si>
    <t>&lt;p&gt;Para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t>
  </si>
  <si>
    <t>{"id":"M6-NyO-61c-I-3-EN","stimulus":"&lt;p&gt;Fill in the blank in the table with the correct values according to the following expression:&lt;/p&gt;&lt;p style=\"text-align: center\"&gt;&lt;i&gt;y&lt;/i&gt; = {{Q4}}&lt;i&gt;x&lt;/i&gt;&lt;/p&gt;","template":"&lt;table style=\"width: 100%;\"&gt;&lt;tbody&gt;&lt;tr&gt;&lt;td style=\"width: 25%; text-align: center; background-color: #C77CB7; 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center;\"&gt;{{T6}}&lt;/td&gt;&lt;/tr&gt;&lt;/tbody&gt;&lt;/table&gt;","hint":"&lt;p&gt;Replace the values of &lt;i&gt;y.&lt;/i&gt;&lt;/p&gt;","feedback":"&lt;p&gt;To calculate the values of this expression, you need to replace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seed":{"parameters":[{"name":"Q1","label":null,"min":1,"max":20,"step":1},{"name":"Q2","label":null,"min":1,"max":20,"step":1},{"name":"Q3","label":null,"min":1,"max":20,"step":1},{"name":"Q4","label":null,"min":2,"max":9,"step":1},{"name":"Q6","label":null,"min":1,"max":20,"step":1},{"name":"Q7","label":null,"min":1,"max":20,"step":1}],"calculated":[{"name":"T1","label":"","function":"[{{Q1}}, {{Q2}}, {{Q3}}].sort(function(a, b){return a - b;})[0]","temp":true},{"name":"T2","label":"","function":"[{{Q1}}, {{Q2}}, {{Q3}}].sort(function(a, b){return a - b;})[1]","temp":true},{"name":"T3","label":"","function":"[{{Q1}}, {{Q2}}, {{Q3}}].sort(function(a, b){return a - b;})[2]","temp":true},{"name":"T4","label":"","function":"{{T1}}*{{Q4}}","temp":true},{"name":"T5","label":"","function":"{{T2}}*{{Q4}}","temp":true},{"name":"T6","label":"","function":"{{T3}}*{{Q4}}","temp":true},{"name":"A1","label":"{{function}}","function":"{{T1}}"},{"name":"A2","label":"{{function}}","function":"{{T2}}"},{"name":"A3","label":"{{function}}","function":"{{T3}}"},{"name":"A4","label":"{{function}}","function":"{{Q6}}","incorrect":"true"},{"name":"A5","label":"{{function}}","function":"{{Q7}}","incorrect":"true"}],"uniques":true},"algorithm":{"name":"calculateOperation","template":"Cloze with drag &amp; drop"}}</t>
  </si>
  <si>
    <t>&lt;table style=\"width: 100%;\"&gt;&lt;tbody&gt;&lt;tr&gt;&lt;td style=\"width: 25%; text-align: center; background-color: rgb(97, 189, 109);color: rgb(255,255,255);\"&gt;&lt;b&gt;&lt;i&gt;x&lt;/i&gt;&lt;/b&gt;&lt;/td&gt;&lt;td style=\"width: 25%; text-align: center;\"&gt;{{T1}}&lt;/td&gt;&lt;td style=\"width: 25%; text-align: center;\"&gt;{{response}}&lt;/td&gt;&lt;td style=\"width: 25%; text-align: center;\"&gt;{{T3}}&lt;/td&gt;&lt;/tr&gt;&lt;tr&gt;&lt;td  style=\"width: 25%; text-align: center; background-color: rgb(97, 189, 109);color: rgb(255,255,255);\"&gt;&lt;b&gt;&lt;i&gt;y&lt;/i&gt;&lt;/b&gt;&lt;/td&gt;&lt;td style=\"width: 25%; text-align: center;\"&gt;{{response}}&lt;/td&gt;&lt;td style=\"width: 25%; text-align: center;\"&gt;{{T4}}&lt;/td&gt;&lt;td style=\"width: 25%; text-align: center;\"&gt;{{response}}&lt;/td&gt;&lt;/tr&gt;&lt;/tbody&gt;&lt;/table&gt;</t>
  </si>
  <si>
    <t>T1 = [{{Q1}}, {{Q2}}, {{Q3}}].sort(function(a, b){return a - b;})[0]
T2 = [{{Q1}}, {{Q2}}, {{Q3}}].sort(function(a, b){return a - b;})[1]
T3 = [{{Q1}}, {{Q2}}, {{Q3}}].sort(function(a, b){return a - b;})[2]
T4 = {{T2}}+{{Q4}}
A1 = {{T2}}
A2 = {{T1}}+{{Q4}}
A3 = {{T3}}+{{Q4}}
A4 = {{Q6}}+{{Q4}}
A5 = {{Q7}}</t>
  </si>
  <si>
    <t>&lt;p&gt;Sustituye los valores de &lt;i&gt;x&lt;/i&gt; e &lt;i&gt;y.&lt;/i&gt;&lt;/p&gt;</t>
  </si>
  <si>
    <t>&lt;p&gt;Para calcular los valores de esta expresión hay que sustituir &lt;i&gt;x&lt;/i&gt; e &lt;i&gt;y:&lt;/i&gt;&lt;/p&gt;&lt;p style=\"text-align: center\"&gt;&lt;i&gt;y&lt;/i&gt; = {{T1}} + {{Q4}} = {{A2}}&lt;/p&gt;&lt;p style=\"text-align: center\"&gt;&lt;i&gt;x&lt;/i&gt; = {{T4}} − {{Q4}} = {{T2}}&lt;/p&gt;&lt;p style=\"text-align: center\"&gt;&lt;i&gt;y&lt;/i&gt; = {{T3}} + {{Q4}} = {{A3}}&lt;/p&gt;</t>
  </si>
  <si>
    <t>{"id":"M6-NyO-61c-I-4-EN","stimulus":"&lt;p&gt;Fill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center;\"&gt;{{response}}&lt;/td&gt;&lt;/tr&gt;&lt;/tbody&gt;&lt;/table&gt;","hint":"&lt;p&gt;Replace the values of &lt;i&gt;x&lt;/i&gt; and &lt;i&gt;y.&lt;/i&gt;&lt;/p&gt;","feedback":"&lt;p&gt;To calculate the values of this expression, you need to replace &lt;i&gt;x&lt;/i&gt; and &lt;i&gt;y:&lt;/i&gt;&lt;/p&gt;&lt;p style=\"text-align: center\"&gt;&lt;i&gt;y&lt;/i&gt; = {{T1}} + {{Q4}} = {{A2}}&lt;/p&gt;&lt;p style=\"text-align: center\"&gt;&lt;i&gt;x&lt;/i&gt; = {{T4}} − {{Q4}} = {{T2}}&lt;/p&gt;&lt;p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T4","label":"","function":"{{T2}}+{{Q4}}","temp":true},{"name":"A1","label":"{{function}}","function":"{{T2}}"},{"name":"A2","label":"{{function}}","function":"{{T1}}+{{Q4}}"},{"name":"A3","label":"{{function}}","function":"{{T3}}+{{Q4}}"},{"name":"A4","label":"{{function}}","function":"{{Q6}}+{{Q4}}","incorrect":"true"},{"name":"A5","label":"{{function}}","function":"{{Q7}}","incorrect":"true"}],"uniques":true},"algorithm":{"name":"calculateOperation","template":"Cloze with drag &amp; drop"}}</t>
  </si>
  <si>
    <t>&lt;p&gt;Completa la tabla a partir de la siguiente expresión:&lt;/p&gt;&lt;p style=\"text-align: center\"&gt;&lt;i&gt;y&lt;/i&gt; = {{Q4}}&lt;i&gt;x&lt;/i&gt;&lt;/p&gt;</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</si>
  <si>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t>
  </si>
  <si>
    <t>Q1 = min = 1, max = 20, step = 1
Q2 = min = 1, max = 20, step = 1
Q3 = min = 1, max = 20, step = 1
Q4 = min = 2, max = 9, step = 1</t>
  </si>
  <si>
    <t>T1 = [{{Q1}}, {{Q2}}, {{Q3}}].sort(function(a, b){return a - b;})[0]
T2 = [{{Q1}}, {{Q2}}, {{Q3}}].sort(function(a, b){return a - b;})[1]
T3 = [{{Q1}}, {{Q2}}, {{Q3}}].sort(function(a, b){return a - b;})[2]
A1 = {{T1}}*{{Q4}}
A2 = {{T2}}*{{Q4}}
A3 = {{T3}}*{{Q4}}</t>
  </si>
  <si>
    <t>{"id":"M6-NyO-61c-E-1-EN","stimulus":"&lt;p&gt;Fill in the blank using the following expression:&lt;/p&gt;&lt;p style=\"text-align: center\"&gt;&lt;i&gt;y&lt;/i&gt; = {{Q4}}&lt;i&gt;x&lt;/i&gt;&lt;/p&gt;","template":"&lt;table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{{Q4}} × {{T1}} = {{A1}}&lt;/p&gt;&lt;p style=\"text-align: center\"&gt;&lt;i&gt;y&lt;/i&gt; = {{Q4}} × {{T2}} = {{A2}}&lt;/p&gt;&lt;p style=\"text-align: center\"&gt;&lt;i&gt;y&lt;/i&gt; = {{Q4}} × {{T3}} = {{A3}}&lt;/p&gt;","seed":{"parameters":[{"name":"Q1","label":null,"min":1,"max":20,"step":1},{"name":"Q2","label":null,"min":1,"max":20,"step":1},{"name":"Q3","label":null,"min":1,"max":20,"step":1},{"name":"Q4","label":null,"min":2,"max":9,"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uniques":true},"algorithm":{"name":"calculateOperation","params":{"method":"equivLiteral","keyboard":"NUMERICAL"}}}</t>
  </si>
  <si>
    <t>&lt;p&gt;Completa la tabla a partir de la siguiente expresión:&lt;/p&gt;&lt;p style=\"text-align: center\"&gt;&lt;i&gt;y&lt;/i&gt; = &lt;i&gt;x&lt;/i&gt; {{Q5}} {{Q4}}&lt;/p&gt;</t>
  </si>
  <si>
    <t>Q1 = min = 1, max = 20, step = 1
Q2 = min = 1, max = 20, step = 1
Q3 = min = 1, max = 20, step = 1
Q4 = min = 1, max = 20, step = 1
Q5 = list = ["+", "−"]</t>
  </si>
  <si>
    <t>T1 = [{{Q1}}, {{Q2}}, {{Q3}}].sort(function(a, b){return a - b;})[0]
T2 = [{{Q1}}, {{Q2}}, {{Q3}}].sort(function(a, b){return a - b;})[1]
T3 = [{{Q1}}, {{Q2}}, {{Q3}}].sort(function(a, b){return a - b;})[2]
A1 = if ('{{Q5}}' == '+') {{{T1}}+{{Q4}}} else {{{T1}}-{{Q4}}}
A2 = if ('{{Q5}}' == '+') {{{T2}}+{{Q4}}} else {{{T2}}-{{Q4}}}
A3 = if ('{{Q5}}' == '+') {{{T3}}+{{Q4}}} else {{{T3}}-{{Q4}}}</t>
  </si>
  <si>
    <t>&lt;p&gt;Para calcular los valores de esta expresión hay que sustituir &lt;i&gt;x:&lt;/i&gt;&lt;/p&gt;&lt;p style=\"text-align: center\"&gt;&lt;i&gt;y&lt;/i&gt; = {{T1}} {{Q5}} {{Q4}} = {{A1}}&lt;/p&gt;&lt;p style=\"text-align: center\"&gt;&lt;i&gt;y&lt;/i&gt; = {{T1}} {{Q5}} {{Q4}} = {{A2}}&lt;/p&gt;&lt;p style=\"text-align: center\"&gt;&lt;i&gt;y&lt;/i&gt; = {{T1}} {{Q5}} {{Q4}} = {{A3}}&lt;/p&gt;</t>
  </si>
  <si>
    <t>{"id":"M6-NyO-61c-E-2-EN","stimulus":"&lt;p&gt;Fill in the blank using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{{T1}} {{Q5}} {{Q4}} = {{A1}}&lt;/p&gt;&lt;p style=\"text-align: center\"&gt;&lt;i&gt;y&lt;/i&gt; = {{T1}} {{Q5}} {{Q4}} = {{A2}}&lt;/p&gt;&lt;p style=\"text-align: center\"&gt;&lt;i&gt;y&lt;/i&gt; = {{T1}} {{Q5}}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b;})[2]","temp":true},{"name":"A1","label":"{{function}}","function":"if ('{{Q5}}' == '+') {{{T1}}+{{Q4}}} else {{{T1}}-{{Q4}}}"},{"name":"A2","label":"{{function}}","function":"if ('{{Q5}}' == '+') {{{T2}}+{{Q4}}} else {{{T2}}-{{Q4}}}"},{"name":"A3","label":"{{function}}","function":"if ('{{Q5}}' == '+') {{{T3}}+{{Q4}}} else {{{T3}}-{{Q4}}}"}],"uniques":true},"algorithm":{"name":"calculateOperation","params":{"method":"equivLiteral","keyboard":"INTERMEDIATE"}}}</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</si>
  <si>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t>
  </si>
  <si>
    <t>Q1 = min = 1, max = 20, step = 1
Q2 = min = 1, max = 20, step = 1
Q3 = min = 1, max = 20, step = 1
Q4 = min = 2, max = 9, step = 1</t>
  </si>
  <si>
    <t>T1 = [{{Q1}}, {{Q2}}, {{Q3}}].sort(function(a, b){return a - b;})[0]
T2 = [{{Q1}}, {{Q2}}, {{Q3}}].sort(function(a, b){return a - b;})[1]
T3 = [{{Q1}}, {{Q2}}, {{Q3}}].sort(function(a, b){return a - b;})[2]
T4 = {{T1}}*{{Q4}}
T5 = {{T3}}*{{Q4}}
A1 = {{T1}}
A2 = {{T2}}*{{Q4}}
A3 = {{T3}}</t>
  </si>
  <si>
    <t>&lt;p&gt;Para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t>
  </si>
  <si>
    <t>{
    "id": "M6-NyO-61c-E-3-EN",
    "stimulus": "&lt;p&gt;Complete the table based on the following expression:&lt;/p&gt;&lt;p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"&lt;p&gt;Substitute the values of &lt;i&gt;x&lt;/i&gt; and &lt;i&gt;y.&lt;/i&gt;&lt;/p&gt;",
    "feedback": "&lt;p&gt;To calculate the values of this expression, substitute &lt;i&gt;x&lt;/i&gt; and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</si>
  <si>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t>
  </si>
  <si>
    <t>T1 = [{{Q1}}, {{Q2}}, {{Q3}}].sort(function(a, b){return a - b;})[0]
T2 = [{{Q1}}, {{Q2}}, {{Q3}}].sort(function(a, b){return a - b;})[1]
T3 = [{{Q1}}, {{Q2}}, {{Q3}}].sort(function(a, b){return a - b;})[2]
T4 = if ('{{Q5}}' == '+') {{{T2}}+{{Q4}}} else {{{T2}}-{{Q4}}}
T5 = if ('{{Q5}}' == '+') {{{T3}}+{{Q4}}} else {{{T3}}-{{Q4}}}
T6 = if ('{{Q5}}' == '+') {'−'} else {'+'}
A1 = if ('{{Q5}}' == '+') {{{T1}}+{{Q4}}} else {{{T1}}-{{Q4}}}
A2 = {{T2}}
A3 = {{T3}}</t>
  </si>
  <si>
    <t>&lt;p&gt;Para calcular los valores de esta expresión hay que sustituir &lt;i&gt;x&lt;/i&gt; e &lt;i&gt;y:&lt;/i&gt;&lt;/p&gt;&lt;p style=\"text-align: center\"&gt;&lt;i&gt;y&lt;/i&gt; = {{T1}} {{Q5}} {{Q4}} = {{A1}}&lt;/p&gt;&lt;p style=\"text-align: center\"&gt;&lt;i&gt;x&lt;/i&gt; = {{T4}} {{T6}} {{Q4}} = {{A2}}&lt;/p&gt;&lt;p style=\"text-align: center\"&gt;&lt;i&gt;x&lt;/i&gt; = {{T5}} {{T6}} {{Q4}} = {{A3}}&lt;/p&gt;</t>
  </si>
  <si>
    <t>{"id":"M6-NyO-61c-E-4-EN","stimulus":"&lt;p&gt;Fill in the blank with the values for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center;\"&gt;{{T5}}&lt;/td&gt;&lt;/tr&gt;&lt;/tbody&gt;&lt;/table&gt;","hint":"&lt;p&gt;Replace the values of &lt;i&gt;x&lt;/i&gt; and &lt;i&gt;y.&lt;/i&gt;&lt;/p&gt;","feedback":"&lt;p&gt;To calculate the values for this expression, replace &lt;i&gt;x&lt;/i&gt; and &lt;i&gt;y:&lt;/i&gt;&lt;/p&gt;&lt;p style=\"text-align: center\"&gt;&lt;i&gt;y&lt;/i&gt; = {{T1}} {{Q5}} {{Q4}} = {{A1}}&lt;/p&gt;&lt;p style=\"text-align: center\"&gt;&lt;i&gt;x&lt;/i&gt; = {{T4}} {{T6}} {{Q4}} = {{A2}}&lt;/p&gt;&lt;p style=\"text-align: center\"&gt;&lt;i&gt;x&lt;/i&gt; = {{T5}} {{T6}}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b;})[2]","temp":true},{"name":"T4","label":"{{function}}","function":"if ('{{Q5}}' == '+') {{{T2}}+{{Q4}}} else {{{T2}}-{{Q4}}}","temp":true},{"name":"T5","label":"{{function}}","function":"if ('{{Q5}}' == '+') {{{T3}}+{{Q4}}} else {{{T3}}-{{Q4}}}","temp":true},{"name":"T6","label":"{{function}}","function":"if ('{{Q5}}' == '+') {'−'} else {'+'}","temp":true},{"name":"A1","label":"{{function}}","function":"if ('{{Q5}}' == '+') {{{T1}}+{{Q4}}} else {{{T1}}-{{Q4}}}"},{"name":"A2","label":"{{function}}","function":"{{T2}}"},{"name":"A3","label":"{{function}}","function":"{{T3}}"}],"uniques":true},"algorithm":{"name":"calculateOperation","params":{"method":"equivLiteral","keyboard":"INTERMEDIATE"}}}</t>
  </si>
  <si>
    <t>M6-NyO-61d</t>
  </si>
  <si>
    <t>Completa una gráfica con los valores de una expresión del tipo q=x+p y q=px</t>
  </si>
  <si>
    <t>&lt;p&gt;¿Cuál de las siguientes gráficas es la de esta expresión?&lt;/p&gt;&lt;p style="text-align: center"&gt;&lt;i&gt;y&lt;/i&gt; = 2&lt;i&gt;x&lt;/i&gt;&lt;/p&gt;</t>
  </si>
  <si>
    <t>A1=$$IMG=M6_NyO_61d_1*
A2=$$IMG=M6_NyO_61d_2
A3=$$IMG=M6_NyO_61d_3
A4=$$IMG=M6_NyO_61d_4</t>
  </si>
  <si>
    <t>&lt;p&gt;Sustituye algunos valores de &lt;i&gt;x.&lt;/i&gt;&lt;/p&gt;</t>
  </si>
  <si>
    <t>&lt;p&gt;Para dibujar una gráfica, hay que sustuir los valores de &lt;i&gt;x.&lt;/i&gt;&lt;/p&gt;&lt;p style="text-align: center"&gt;&lt;i&gt;y&lt;/i&gt; = 2&lt;i&gt;x&lt;/i&gt; = 2 × 1 = 2&lt;/p&gt;&lt;p style="text-align: center"&gt;&lt;i&gt;y&lt;/i&gt; = 2&lt;i&gt;x&lt;/i&gt; = 2 × 2 = 4&lt;/p&gt;&lt;p style="text-align: center"&gt;&lt;i&gt;y&lt;/i&gt; = 2&lt;i&gt;x&lt;/i&gt; = 2 × 3 = 6&lt;/p&gt;</t>
  </si>
  <si>
    <t>{
    "id": "M6-NyO-61d-I-1-EN",
    "stimulus": "&lt;p&gt;Which of the following graphs corresponds to this expression?&lt;/p&gt;&lt;p style=\"text-align: center\"&gt;&lt;i&gt;y&lt;/i&gt; = 2&lt;i&gt;x&lt;/i&gt;&lt;/p&gt;",
    "hint": "&lt;p&gt;Substitute some values for &lt;i&gt;x.&lt;/i&gt;&lt;/p&gt;",
    "feedback": "&lt;p&gt;To draw a graph, you must replace the values of &lt;i&gt;x.&lt;/i&gt; For example:&lt;/p&gt;&lt;ul&gt;&lt;li&gt;If &lt;i&gt;x&lt;/i&gt; = 1 → &lt;i&gt;y&lt;/i&gt; = 2 × 1 = 2&lt;/li&gt;&lt;li&gt;If &lt;i&gt;x&lt;/i&gt; = 2 → &lt;i&gt;y&lt;/i&gt; = 2 × 2 = 4&lt;/li&gt;&lt;li&gt;If &lt;i&gt;x&lt;/i&gt; = 3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</si>
  <si>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&lt;span class="fr-math-v2 fr-draggable" contenteditable="false" data-original-math="\(\frac{x}{3}\)" draggable="true"&gt;\(\frac{x}{3}\)&lt;/span&gt;&lt;/p&gt;</t>
  </si>
  <si>
    <t>A1=$$IMG=M6_NyO_61d_1
A2=$$IMG=M6_NyO_61d_2*
A3=$$IMG=M6_NyO_61d_3
A4=$$IMG=M6_NyO_61d_4</t>
  </si>
  <si>
    <t>&lt;p&gt;Para dibujar una gráfica, hay que sustuir los valores de &lt;i&gt;x.&lt;/i&gt;&lt;/p&gt;&lt;p style="text-align: center"&gt;&lt;i&gt;y&lt;/i&gt; = &lt;span class="fr-math-v2 fr-draggable" contenteditable="false" data-original-math="\(\frac{x}{3}\)" draggable="true"&gt;\(\frac{x}{3}\)&lt;/span&gt; = &lt;span class="fr-math-v2 fr-draggable" contenteditable="false" data-original-math="\(\frac{1}{3}\)" draggable="true"&gt;\(\frac{1}{3}\)&lt;/span&gt; = 0.33&lt;/p&gt;&lt;p style="text-align: center"&gt;&lt;i&gt;y&lt;/i&gt; = &lt;span class="fr-math-v2 fr-draggable" contenteditable="false" data-original-math="\(\frac{x}{3}\)" draggable="true"&gt;\(\frac{x}{3}\)&lt;/span&gt; = &lt;span class="fr-math-v2 fr-draggable" contenteditable="false" data-original-math="\(\frac{2}{3}\)" draggable="true"&gt;\(\frac{2}{3}\)&lt;/span&gt; = 0.66&lt;/p&gt;&lt;p style="text-align: center"&gt;&lt;i&gt;y&lt;/i&gt; = &lt;span class="fr-math-v2 fr-draggable" contenteditable="false" data-original-math="\(\frac{x}{3}\)" draggable="true"&gt;\(\frac{x}{3}\)&lt;/span&gt; = &lt;span class="fr-math-v2 fr-draggable" contenteditable="false" data-original-math="\(\frac{3}{3}\)" draggable="true"&gt;\(\frac{3}{3}\)&lt;/span&gt; = 1&lt;/p&gt;</t>
  </si>
  <si>
    <t>{
    "id": "M6-NyO-61d-I-2-EN",
    "stimulus": "&lt;p&gt;Which of the following graphs corresponds to this expression?&lt;/p&gt;&lt;p style=\"text-align: center\"&gt;&lt;i&gt;y&lt;/i&gt; = &lt;span class=\"fr-math-v2 fr-draggable\" contenteditable=\"false\" data-original-math=\"\\(\\frac{x}{3}\\)\" draggable=\"true\"&gt;\\(\\frac{x}{3}\\)&lt;/span&gt;&lt;/p&gt;",
    "hint": "&lt;p&gt;Substitute some values of &lt;i&gt;x.&lt;/i&gt;&lt;/p&gt;",
    "feedback": "&lt;p&gt;To draw a graph, you need to substitute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</si>
  <si>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+ 2&lt;/p&gt;</t>
  </si>
  <si>
    <t>A1=$$IMG=M6_NyO_61d_1
A2=$$IMG=M6_NyO_61d_2
A3=$$IMG=M6_NyO_61d_3*
A4=$$IMG=M6_NyO_61d_4</t>
  </si>
  <si>
    <t>&lt;p&gt;Para dibujar una gráfica, hay que sustuir los valores de &lt;i&gt;x.&lt;/i&gt;&lt;/p&gt;&lt;p style="text-align: center"&gt;&lt;i&gt;y&lt;/i&gt; = &lt;i&gt;x&lt;/i&gt; + 2 = 1 + 2 = 3&lt;/p&gt;&lt;p style="text-align: center"&gt;&lt;i&gt;y&lt;/i&gt; = &lt;i&gt;x&lt;/i&gt; + 2 = 2 + 2 = 4&lt;/p&gt;&lt;p style="text-align: center"&gt;&lt;i&gt;y&lt;/i&gt; = &lt;i&gt;x&lt;/i&gt; + 2 = 3 + 2 = 5&lt;/p&gt;</t>
  </si>
  <si>
    <t>{
    "id": "M6-NyO-61d-I-3-EN",
    "stimulus": "&lt;p&gt;Which of the following graphs represents this expression?&lt;/p&gt;&lt;p style=\"text-align: center\"&gt;&lt;i&gt;y&lt;/i&gt; = &lt;i&gt;x&lt;/i&gt; + 2&lt;/p&gt;",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</si>
  <si>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− 4&lt;/p&gt;</t>
  </si>
  <si>
    <t>A1=$$IMG=M6_NyO_61d_1
A2=$$IMG=M6_NyO_61d_2
A3=$$IMG=M6_NyO_61d_3
A4=$$IMG=M6_NyO_61d_4*</t>
  </si>
  <si>
    <t>&lt;p&gt;Para dibujar una gráfica, hay que sustuir los valores de &lt;i&gt;x.&lt;/i&gt;&lt;/p&gt;&lt;p style="text-align: center"&gt;&lt;i&gt;y&lt;/i&gt; = &lt;i&gt;x&lt;/i&gt; − 4 = 4 − 4 = 0&lt;/p&gt;&lt;p style="text-align: center"&gt;&lt;i&gt;y&lt;/i&gt; = &lt;i&gt;x&lt;/i&gt; − 4 = 5 − 4 = 1&lt;/p&gt;&lt;p style="text-align: center"&gt;&lt;i&gt;y&lt;/i&gt; = &lt;i&gt;x&lt;/i&gt; − 4 = 6 − 4 = 2&lt;/p&gt;</t>
  </si>
  <si>
    <t>{
    "id": "M6-NyO-61d-I-4-EN",
    "stimulus": "&lt;p&gt;Which of the following graphs is the graph of this expression?&lt;/p&gt;&lt;p style=\"text-align: center\"&gt;&lt;i&gt;y&lt;/i&gt; = &lt;i&gt;x&lt;/i&gt; − 4&lt;/p&gt;",
    "hint": "&lt;p&gt;Substitute some values of &lt;i&gt;x.&lt;/i&gt;&lt;/p&gt;",
    "feedback": "&lt;p&gt;To plot a graph, you have to substitute the values of &lt;i&gt;x.&lt;/i&gt; For example:&lt;/p&gt;&lt;ul&gt;&lt;li&gt;If &lt;i&gt;x&lt;/i&gt; = 4 → &lt;i&gt;y&lt;/i&gt; = 4 − 4 = 0&lt;/li&gt;&lt;li&gt;If &lt;i&gt;x&lt;/i&gt; = 5 → &lt;i&gt;y&lt;/i&gt; = 5 − 4 = 1&lt;/li&gt;&lt;li&gt;If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t>
  </si>
  <si>
    <t>&lt;p&gt;¿Cuál es la expresión de la siguiente gráfica?&lt;/p&gt;
$$IMG=M6_NyO_61d_1</t>
  </si>
  <si>
    <t>A1=&lt;i&gt;y&lt;/i&gt; = 2&lt;i&gt;x&lt;/i&gt;#*
A2=&lt;i&gt;y&lt;/i&gt; = &lt;span class="fr-math-v2 fr-draggable" contenteditable="false" data-original-math="\(\frac{x}{3}\)" draggable="true"&gt;\(\frac{x}{3}\)&lt;/span&gt;#
A3=&lt;i&gt;y&lt;/i&gt; = &lt;i&gt;x&lt;/i&gt; + 2#
A4=&lt;i&gt;y&lt;/i&gt; = &lt;i&gt;x&lt;/i&gt; − 4#</t>
  </si>
  <si>
    <t>{
    "id": "M6-NyO-61d-E-1-EN",
    "stimulus": "&lt;p&gt;Which of the following graphs is the one for this expression?&lt;/p&gt;&lt;p style=\"text-align: center\"&gt;&lt;i&gt;y&lt;/i&gt; = &lt;i&gt;x&lt;/i&gt; + 2&lt;/p&gt;",
    "hint": "&lt;p&gt;Substitute some values of &lt;i&gt;x.&lt;/i&gt;&lt;/p&gt;",
    "feedback": "&lt;p&gt;To draw a graph, you have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</si>
  <si>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es la expresión de la siguiente gráfica?&lt;/p&gt;
$$IMG=M6_NyO_61d_2</t>
  </si>
  <si>
    <t>A1=&lt;i&gt;y&lt;/i&gt; = 2&lt;i&gt;x&lt;/i&gt;#
A2=&lt;i&gt;y&lt;/i&gt; = &lt;span class="fr-math-v2 fr-draggable" contenteditable="false" data-original-math="\(\frac{x}{3}\)" draggable="true"&gt;\(\frac{x}{3}\)&lt;/span&gt;#*
A3=&lt;i&gt;y&lt;/i&gt; = &lt;i&gt;x&lt;/i&gt; + 2#
A4=&lt;i&gt;y&lt;/i&gt; = &lt;i&gt;x&lt;/i&gt; − 4#</t>
  </si>
  <si>
    <t>{
    "id": "M6-NyO-61d-E-2-EN",
    "stimulus": "&lt;p&gt;What is the expression of the following graph?&lt;/p&gt;&lt;div style=\"display:flex; justify-content:center;\"&gt;&lt;img src=\"https://blueberry-assets.oneclick.es/M6_NyO_61d_2.svg\" width=\"300\"&gt;&lt;/img&gt;&lt;/div&gt;",
    "hint": "&lt;p&gt;Substitute some values of &lt;i&gt;x.&lt;/i&gt;&lt;/p&gt;",
    "feedback": "&lt;p&gt;To draw a graph, you have to replace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</si>
  <si>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$$IMG=M6_NyO_61d_3</t>
  </si>
  <si>
    <t>A1=&lt;i&gt;y&lt;/i&gt; = 2&lt;i&gt;x&lt;/i&gt;#
A2=&lt;i&gt;y&lt;/i&gt; = &lt;span class="fr-math-v2 fr-draggable" contenteditable="false" data-original-math="\(\frac{x}{3}\)" draggable="true"&gt;\(\frac{x}{3}\)&lt;/span&gt;#
A3=&lt;i&gt;y&lt;/i&gt; = &lt;i&gt;x&lt;/i&gt; + 2#*
A4=&lt;i&gt;y&lt;/i&gt; = &lt;i&gt;x&lt;/i&gt; − 4#</t>
  </si>
  <si>
    <t>{
    "id": "M6-NyO-61d-E-3-EN",
    "stimulus": "&lt;p&gt;What is the expression of the following graph?&lt;/p&gt;&lt;div style=\"display:flex; justify-content:center;\"&gt;&lt;img src=\"https://blueberry-assets.oneclick.es/M6_NyO_61d_3.svg\" width=\"300\"&gt;&lt;/img&gt;&lt;/div&gt;",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</si>
  <si>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$$IMG=M6_NyO_61d_4</t>
  </si>
  <si>
    <t>A1=&lt;i&gt;y&lt;/i&gt; = 2&lt;i&gt;x&lt;/i&gt;#
A2=&lt;i&gt;y&lt;/i&gt; = &lt;span class="fr-math-v2 fr-draggable" contenteditable="false" data-original-math="\(\frac{x}{3}\)" draggable="true"&gt;\(\frac{x}{3}\)&lt;/span&gt;#
A3=&lt;i&gt;y&lt;/i&gt; = &lt;i&gt;x&lt;/i&gt; + 2#
A4=&lt;i&gt;y&lt;/i&gt; = &lt;i&gt;x&lt;/i&gt; − 4#*</t>
  </si>
  <si>
    <t>{
    "id": "M6-NyO-61d-E-4-EN",
    "stimulus": "&lt;p&gt;What is the expression for the following graph?&lt;/p&gt;&lt;div style=\"display:flex; justify-content:center;\"&gt;&lt;img src=\"https://blueberry-assets.oneclick.es/M6_NyO_61d_4.svg\" width=\"300\"&gt;&lt;/img&gt;&lt;/div&gt;",
    "hint": "&lt;p&gt;Substitute some values of &lt;i&gt;x.&lt;/i&gt;&lt;/p&gt;",
    "feedback": "&lt;p&gt;To draw a graph, you need to substitute the values of &lt;i&gt;x.&lt;/i&gt; For example:&lt;/p&gt;&lt;ul&gt;&lt;li&gt;If &lt;i&gt;x&lt;/i&gt; = 4 → &lt;i&gt;y&lt;/i&gt; = 4 − 4 = 0&lt;/li&gt;&lt;li&gt;If &lt;i&gt;x&lt;/i&gt; = 5 → &lt;i&gt;y&lt;/i&gt; = 5 − 4 = 1&lt;/li&gt;&lt;li&gt;If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t>
  </si>
  <si>
    <t>M6-MyM-30a</t>
  </si>
  <si>
    <t>Compara unidades convencionales y métricas de longitud (km, m, cm, ft, in, mi, yd)</t>
  </si>
  <si>
    <t>Selecciona la medida de longitud más grande (1 pulgada = 2.54 cm, 1 pie = 12 pulgadas).
{{T1}}*
{{T2}}
{{T3}}</t>
  </si>
  <si>
    <t>Q1 = "min": 20, "max": 50, "step": 1
Q2 = "min": 20, "max": 50, "step": 1
Q3 = "min": 20, "max": 50, "step": 1
Q4 = "list": ["*1", "*2.54", "/12"]
Q5 = "list": ["*1", "*2.54", "/12"]
Q6 = "list": ["*1", "*2.54", "/12"]</t>
  </si>
  <si>
    <t>T1 = [{{Q1}}, {{Q2}}, {{Q3}}].sort(function(a, b){return a - b;})[0]
T2 = [{{Q1}}, {{Q2}}, {{Q3}}].sort(function(a, b){return a - b;})[1]
T3 = [{{Q1}}, {{Q2}}, {{Q3}}].sort(function(a, b){return a - b;})[2]
T4 = Lemonlib.round({{T1}}{{Q4}}, 2)
T5 = Lemonlib.round({{T2}}{{Q5}}, 2)
T6 = Lemonlib.round({{T3}}{{Q6}}, 2)
T7 = if ('{{Q4}}' == '*1') {''} else {if ('{{Q4}}' == '*2.54') {'&lt;p style=\"text-align: center\"&gt;{{T4}} cm = {{T4}} : 2.54 = {{T1}} pulgadas&lt;/p&gt;'} else {'&lt;p style=\"text-align: center\"&gt;{{T4}} pies = {{T4}} × 12 = {{T1}} pulgadas&lt;/p&gt;'}}
T8 = if ('{{Q5}}' == '*1') {''} else {if ('{{Q5}}' == '*2.54') {'&lt;p style=\"text-align: center\"&gt;{{T5}} cm = {{T5}} : 2.54 = {{T2}} pulgadas&lt;/p&gt;'} else {'&lt;p style=\"text-align: center\"&gt;{{T5}} pies = {{T5}} × 12 = {{T2}} pulgadas&lt;/p&gt;'}}
T9 = if ('{{Q6}}' == '*1') {''} else {if ('{{Q6}}' == '*2.54') {'&lt;p style=\"text-align: center\"&gt;{{T6}} cm = {{T6}} : 2.54 = {{T3}} pulgadas&lt;/p&gt;'} else {'&lt;p style=\"text-align: center\"&gt;{{T6}} pies = {{T6}} × 12 = {{T3}} pulgadas&lt;/p&gt;'}}
A1 = "{{T4}} {{function}}"
function = if ('{{Q4}}' == '*1') {'pulgadas'} else {if ('{{Q4}}' == '*2.54') {'cm'} else {'pies'}}"
A2 = "{{T5}} {{function}}"
function = if ('{{Q5}}' == '*1') {'pulgadas'} else {if ('{{Q5}}' == '*2.54') {'cm'} else {'pies'}}
A3 = "{{T6}} {{function}}"
function = if ('{{Q6}}' == '*1') {'pulgadas'} else {if ('{{Q6}}' == '*2.54') {'cm'} else {'pies'}}</t>
  </si>
  <si>
    <t>&lt;p&gt;Convierte todas las medidas a la misma unidad.&lt;/p&gt;</t>
  </si>
  <si>
    <t>&lt;p&gt;Para poder comparar estas medidas, hay que convertirlas a la misma unidad:&lt;/p&gt;{{T7.label}}{{T8.label}}{{T9.label}}&lt;p&gt;Por eso:&lt;/p&gt;&lt;p style=\"text-align: center\"&gt;{{T1}} pulgadas &lt; {{T2}} pulgadas &lt; {{T3}} pulgadas&lt;/p&gt;</t>
  </si>
  <si>
    <t>Magnitudes y medida</t>
  </si>
  <si>
    <t>{
    "id": "M6-MyM-30a-I-1-EN",
    "stimulus": "&lt;p&gt;Select the smallest length measurement (1 inch = 2.54 centimeters, 1 foot = 12 inches).&lt;/p&gt;",
    "hint": "&lt;p&gt;Convert all the measurements to the same unit.&lt;/p&gt;",
    "feedback": "&lt;p&gt;To be able to compare these measurements, they must be converted to the same unit:&lt;/p&gt;{{T7.label}}{{T8.label}}{{T9.label}}&lt;p&gt;Therefore:&lt;/p&gt;&lt;p style=\"text-align: center\"&gt;{{T1}} in &lt; {{T2}} in &lt; {{T3}} in&lt;/p&gt;",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in&lt;/p&gt;'} else {'&lt;p style=\"text-align: center\"&gt;{{T4}} ft = {{T4}} × 12 = {{T1}} in&lt;/p&gt;'}}",
                "temp": true
            },
            {
                "name": "T8",
                "label": "{{function}}",
                "function": "if ('{{Q5}}' == '*1') {''} else {if ('{{Q5}}' == '*2.54') {'&lt;p style=\"text-align: center\"&gt;{{T5}} cm = {{T5}} : 2.54 = {{T2}} in&lt;/p&gt;'} else {'&lt;p style=\"text-align: center\"&gt;{{T5}} ft = {{T5}} × 12 = {{T2}} in&lt;/p&gt;'}}",
                "temp": true
            },
            {
                "name": "T9",
                "label": "{{function}}",
                "function": "if ('{{Q6}}' == '*1') {''} else {if ('{{Q6}}' == '*2.54') {'&lt;p style=\"text-align: center\"&gt;{{T6}} cm = {{T6}} : 2.54 = {{T3}} in&lt;/p&gt;'} else {'&lt;p style=\"text-align: center\"&gt;{{T6}} ft = {{T6}} × 12 = {{T3}} in&lt;/p&gt;'}}",
                "temp": true
            },
            {
                "name": "A1",
                "label": "{{T4}} {{function}}",
                "function": "if ('{{Q4}}' == '*1') {'in'} else {if ('{{Q4}}' == '*2.54') {'cm'} else {'ft'}}"
            },
            {
                "name": "A2",
                "label": "{{T5}} {{function}}",
                "function": "if ('{{Q5}}' == '*1') {'in'} else {if ('{{Q5}}' == '*2.54') {'cm'} else {'ft'}}",
                "incorrect": true
            },
            {
                "name": "A3",
                "label": "{{T6}} {{function}}",
                "function": "if ('{{Q6}}' == '*1') {'in'} else {if ('{{Q6}}' == '*2.54') {'cm'} else {'ft'}}",
                "incorrect": true
            }
        ],
        "uniques": true
    },
    "algorithm": {
        "name": "trueFalse",
        "template": "Multiple choice – standard",
        "params": {
            "countCorrect": 1,
            "countIncorrect": 2,
            "showCheckIcon": false,
            "columns": 3
        }
    }
}</t>
  </si>
  <si>
    <t>&lt;p&gt;Selecciona la medida de longitud más pequeña (1 yarda = 0.91 m, 1 yarda = 3 pies).&lt;/p&gt;
{{T1}}*
{{T2}}
{{T3}}</t>
  </si>
  <si>
    <t>Q1 = "min": 5, "max": 20, "step": 1
Q2 = "min": 5, "max": 20, "step": 1
Q3 = "min": 5, "max": 20, "step": 1
Q4 = "list": ["*1", "*0.91", "*3"]
Q5 = "list": ["*1", "*0.91", "*3"]
Q6 = "list": ["*1", "*0.91", "*3"]</t>
  </si>
  <si>
    <t>T1 = [{{Q1}}, {{Q2}}, {{Q3}}].sort(function(a, b){return a - b;})[0]
T2 = [{{Q1}}, {{Q2}}, {{Q3}}].sort(function(a, b){return a - b;})[1]
T3 = [{{Q1}}, {{Q2}}, {{Q3}}].sort(function(a, b){return a - b;})[2]
T4 = Lemonlib.round({{T1}}{{Q4}}, 2)
T5 = Lemonlib.round({{T2}}{{Q5}}, 2)
T6 = Lemonlib.round({{T3}}{{Q6}}, 2)
T7 = if ('{{Q4}}' == '*1') {''} else {if ('{{Q4}}' == '*0.91') {'&lt;p style=\"text-align: center\"&gt;{{T4}} m = {{T4}} : 0.91 = {{T1}} yardas&lt;/p&gt;'} else {'&lt;p style=\"text-align: center\"&gt;{{T4}} pies = {{T4}} : 3 = {{T1}} yardas&lt;/p&gt;'}}
T8 = if ('{{Q5}}' == '*1') {''} else {if ('{{Q5}}' == '*0.91') {'&lt;p style=\"text-align: center\"&gt;{{T5}} m = {{T5}} : 0.91 = {{T2}} yardas&lt;/p&gt;'} else {'&lt;p style=\"text-align: center\"&gt;{{T5}} pies = {{T5}} : 3 = {{T2}} yardas&lt;/p&gt;'}}
T9 = if ('{{Q6}}' == '*1') {''} else {if ('{{Q6}}' == '*0.91') {'&lt;p style=\"text-align: center\"&gt;{{T6}} m = {{T6}} : 0.91 = {{T3}} yardas&lt;/p&gt;'} else {'&lt;p style=\"text-align: center\"&gt;{{T6}} pies = {{T6}} : 3 = {{T3}} yardas&lt;/p&gt;'}}
A1 = "{{T4}} {{function}}"
function = if ('{{Q4}}' == '*1') {'yardas'} else {if ('{{Q4}}' == '*0.91') {'m'} else {'pies'}}
A2 = "{{T5}} {{function}}"
function = if ('{{Q5}}' == '*1') {'yardas'} else {if ('{{Q5}}' == '*0.91') {'m'} else {'pies'}}
A3 = "{{T6}} {{function}}"
function = if ('{{Q6}}' == '*1') {'yardas'} else {if ('{{Q6}}' == '*0.91') {'m'} else {'pies'}}</t>
  </si>
  <si>
    <t>&lt;p&gt;Para poder comparar estas medidas, hay que convertirlas a la misma unidad:&lt;/p&gt;{{T7.label}}{{T8.label}}{{T9.label}}&lt;p&gt;Por eso:&lt;/p&gt;&lt;p style=\"text-align: center\"&gt;{{T1}} yardas &lt; {{T2}} yardas &lt; {{T3}} yardas&lt;/p&gt;</t>
  </si>
  <si>
    <t>{
    "id": "M6-MyM-30a-I-2-EN",
    "stimulus": "&lt;p&gt;Select the smallest length measurement (1 yard = 0.91 meters, 1 yard = 3 feet).&lt;/p&gt;",
    "hint": "&lt;p&gt;Convert all the measurements to the same unit.&lt;/p&gt;",
    "feedback": "&lt;p&gt;In order to compare these measurements, we need to convert them to the same unit:&lt;/p&gt;{{T7.label}}{{T8.label}}{{T9.label}}&lt;p&gt;Therefore:&lt;/p&gt;&lt;p style=\"text-align: center\"&gt;{{T1}} yd &lt; {{T2}} yd &lt; {{T3}} yd&lt;/p&gt;",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yd&lt;/p&gt;'} else {'&lt;p style=\"text-align: center\"&gt;{{T4}} ft = {{T4}} : 3 = {{T1}} yd&lt;/p&gt;'}}",
                "temp": true
            },
            {
                "name": "T8",
                "label": "{{function}}",
                "function": "if ('{{Q5}}' == '*1') {''} else {if ('{{Q5}}' == '*0.91') {'&lt;p style=\"text-align: center\"&gt;{{T5}} m = {{T5}} : 0.91 = {{T2}} yd&lt;/p&gt;'} else {'&lt;p style=\"text-align: center\"&gt;{{T5}} ft = {{T5}} : 3 = {{T2}} yd&lt;/p&gt;'}}",
                "temp": true
            },
            {
                "name": "T9",
                "label": "{{function}}",
                "function": "if ('{{Q6}}' == '*1') {''} else {if ('{{Q6}}' == '*0.91') {'&lt;p style=\"text-align: center\"&gt;{{T6}} m = {{T6}} : 0.91 = {{T3}} yd&lt;/p&gt;'} else {'&lt;p style=\"text-align: center\"&gt;{{T6}} ft = {{T6}} : 3 = {{T3}} yd&lt;/p&gt;'}}",
                "temp": true
            },
            {
                "name": "A1",
                "label": "{{T4}} {{function}}",
                "function": "if ('{{Q4}}' == '*1') {'yd'} else {if ('{{Q4}}' == '*0.91') {'m'} else {'ft'}}"
            },
            {
                "name": "A2",
                "label": "{{T5}} {{function}}",
                "function": "if ('{{Q5}}' == '*1') {'yd'} else {if ('{{Q5}}' == '*0.91') {'m'} else {'ft'}}",
                "incorrect": true
            },
            {
                "name": "A3",
                "label": "{{T6}} {{function}}",
                "function": "if ('{{Q6}}' == '*1') {'yd'} else {if ('{{Q6}}' == '*0.91') {'m'} else {'ft'}}",
                "incorrect": true
            }
        ],
        "uniques": true
    },
    "algorithm": {
        "name": "trueFalse",
        "template": "Multiple choice – standard",
        "params": {
            "countCorrect": 1,
            "countIncorrect": 2,
            "showCheckIcon": false,
            "columns": 3
        }
    }
}</t>
  </si>
  <si>
    <t>&lt;p&gt;Selecciona la medida de longitud más pequeña (1 km = 1 000 m, 1 milla = 1.61 km).&lt;/p&gt;
{{T1}}*
{{T2}}
{{T3}}</t>
  </si>
  <si>
    <t>Q1 = "min": 5, "max": 20, "step": 1
Q2 = "min": 5, "max": 20, "step": 1
Q3 = "min": 5, "max": 20, "step": 1
Q4 = "list": ["*1", "*1000", "/1.61"]
Q5 = "list": ["*1", "*1000", "/1.61"]
Q6 = "list": ["*1", "*1000", "/1.61"]</t>
  </si>
  <si>
    <t>T1 = [{{Q1}}, {{Q2}}, {{Q3}}].sort(function(a, b){return a - b;})[0]
T2 = [{{Q1}}, {{Q2}}, {{Q3}}].sort(function(a, b){return a - b;})[1]
T3 = [{{Q1}}, {{Q2}}, {{Q3}}].sort(function(a, b){return a - b;})[2]
T4 = Lemonlib.round({{T1}}{{Q4}}, 2)
T5 = Lemonlib.round({{T2}}{{Q5}}, 2)
T6 = Lemonlib.round({{T3}}{{Q6}}, 2)
T7 = if ('{{Q4}}' == '*1') {''} else {if ('{{Q4}}' == '*1000') {'&lt;p style=\"text-align: center\"&gt;{{T4}} m = {{T4}} : 1 000 = {{T1}} km&lt;/p&gt;'} else {'&lt;p style=\"text-align: center\"&gt;{{T4}} millas = {{T4}} × 1.61 = {{T1}} km&lt;/p&gt;'}}
T8 = if ('{{Q5}}' == '*1') {''} else {if ('{{Q5}}' == '*1000') {'&lt;p style=\"text-align: center\"&gt;{{T5}} m = {{T5}} : 1 000 = {{T2}} km&lt;/p&gt;'} else {'&lt;p style=\"text-align: center\"&gt;{{T5}} millas = {{T5}} × 1.61 = {{T2}} km&lt;/p&gt;'}}
T9 = if ('{{Q6}}' == '*1') {''} else {if ('{{Q6}}' == '*1000') {'&lt;p style=\"text-align: center\"&gt;{{T6}} m = {{T6}} : 1 000 = {{T3}} km&lt;/p&gt;'} else {'&lt;p style=\"text-align: center\"&gt;{{T6}} millas = {{T6}} × 1.61 = {{T3}} km&lt;/p&gt;'}}
A1 = "{{T4}} {{function}}"
function = if ('{{Q4}}' == '*1') {'km'} else {if ('{{Q4}}' == '*1000') {'m'} else {'millas'}}
A2 = "{{T5}} {{function}}"
function = if ('{{Q5}}' == '*1') {'km'} else {if ('{{Q5}}' == '*1000') {'m'} else {'millas'}}
A3 = "{{T6}} {{function}}"
function = if ('{{Q6}}' == '*1') {'km'} else {if ('{{Q6}}' == '*1000') {'m'} else {'millas'}}</t>
  </si>
  <si>
    <t>&lt;p&gt;Para poder comparar estas medidas, hay que convertirlas a la misma unidad:&lt;/p&gt;{{T7.label}}{{T8.label}}{{T9.label}}&lt;p&gt;Por eso:&lt;/p&gt;&lt;p style=\"text-align: center\"&gt;{{T1}} km &lt; {{T2}} km &lt; {{T3}} km&lt;/p&gt;</t>
  </si>
  <si>
    <t>{
    "id": "M6-MyM-30a-I-3-EN",
    "stimulus": "&lt;p&gt;Select the smallest length measurement (1 kilometers = 1 000 meters, 1 mile = 1.61 kilometers).&lt;/p&gt;",
    "hint": "&lt;p&gt;Convert all the measurements to the same unit.&lt;/p&gt;",
    "feedback": "&lt;p&gt;To compare these measurements, they must be converted to the same unit:&lt;/p&gt;{{T7.label}}{{T8.label}}{{T9.label}}&lt;p&gt;Therefore:&lt;/p&gt;&lt;p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miles = {{T4}} × 1.61 = {{T1}} km&lt;/p&gt;'}}",
                "temp": true
            },
            {
                "name": "T8",
                "label": "{{function}}",
                "function": "if ('{{Q5}}' == '*1') {''} else {if ('{{Q5}}' == '*1000') {'&lt;p style=\"text-align: center\"&gt;{{T5}} m = {{T5}} : 1 000 = {{T2}} km&lt;/p&gt;'} else {'&lt;p style=\"text-align: center\"&gt;{{T5}} miles = {{T5}} × 1.61 = {{T2}} km&lt;/p&gt;'}}",
                "temp": true
            },
            {
                "name": "T9",
                "label": "{{function}}",
                "function": "if ('{{Q6}}' == '*1') {''} else {if ('{{Q6}}' == '*1000') {'&lt;p style=\"text-align: center\"&gt;{{T6}} m = {{T6}} : 1 000 = {{T3}} km&lt;/p&gt;'} else {'&lt;p style=\"text-align: center\"&gt;{{T6}} miles = {{T6}} × 1.61 = {{T3}} km&lt;/p&gt;'}}",
                "temp": true
            },
            {
                "name": "A1",
                "label": "{{T4}} {{function}}",
                "function": "if ('{{Q4}}' == '*1') {'km'} else {if ('{{Q4}}' == '*1000') {'m'} else {'miles'}}"
            },
            {
                "name": "A2",
                "label": "{{T5}} {{function}}",
                "function": "if ('{{Q5}}' == '*1') {'km'} else {if ('{{Q5}}' == '*1000') {'m'} else {'miles'}}",
                "incorrect": true
            },
            {
                "name": "A3",
                "label": "{{T6}} {{function}}",
                "function": "if ('{{Q6}}' == '*1') {'km'} else {if ('{{Q6}}' == '*1000') {'m'} else {'miles'}}",
                "incorrect": true
            }
        ],
        "uniques": true
    },
    "algorithm": {
        "name": "trueFalse",
        "template": "Multiple choice – standard",
        "params": {
            "countCorrect": 1,
            "countIncorrect": 2,
            "showCheckIcon": false,
            "columns": 3
        }
    }
}</t>
  </si>
  <si>
    <t>Ordena estas medidas de longitud (1 pulgada = 2.54 cm).</t>
  </si>
  <si>
    <t>{{response}} &lt; {{response}}</t>
  </si>
  <si>
    <t>Q1 = Min = 2; Max = 9.9; Step = 0.1
Q2 = Min = 2; Max = 9.9; Step = 0.1</t>
  </si>
  <si>
    <t>T1 = {{Q2}}*2.54
T2 = if ('{{Q1}}' &lt; '{{Q2}}') {'{{Q1}} pulgadas'} else {'{{Q2}} pulgadas'}
T3 = if ('{{Q2}}' &lt; '{{Q1}}') {'{{Q1}} pulgadas'} else {'{{Q2}} pulgadas'}
A1 = if ('{{Q1}}' &lt; '{{Q2}}') {'{{Q1}} pulgadas'} else {'{{T1}} cm'}
A2 = if ('{{Q2}}' &lt; '{{Q1}}') {'{{Q1}} pulgadas'} else {'{{T1}} cm'}</t>
  </si>
  <si>
    <t>&lt;p&gt;Convierte las dos medidas a la misma unidad.&lt;/p&gt;</t>
  </si>
  <si>
    <t>&lt;p&gt;Para comparar medidas en unidades diferentes, hay que convertirlas a la misma unidad:&lt;/p&gt;&lt;p style=\"text-align: center\"&gt;{{T1}} cm = {{T1}} : 2.54 = {{Q2}} pulgadas&lt;/p&gt;&lt;p&gt;Por tanto:&lt;/p&gt;&lt;p style=\"text-align: center\"&gt;{{T2}} &lt; {{T3}}&lt;/p&gt;</t>
  </si>
  <si>
    <t>{
    "id": "M6-MyM-30a-E-1-EN",
    "stimulus": "&lt;p&gt;Put these length measurements in order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t>
  </si>
  <si>
    <t>Ordena estas medidas de longitud.</t>
  </si>
  <si>
    <t>T1 = {{Q2}}*0.91
T2 = if ('{{Q1}}' &lt; '{{Q2}}') {'{{Q1}} yardas'} else {'{{Q2}} yardas'}
T3 = if ('{{Q2}}' &lt; '{{Q1}}') {'{{Q1}} yardas'} else {'{{Q2}} yardas'}
A1 = if ('{{Q1}}' &lt; '{{Q2}}') {'{{Q1}} yardas'} else {'{{T1}} m'}
A2 = if ('{{Q2}}' &lt; '{{Q1}}') {'{{Q1}} yardas'} else {'{{T1}} m'}</t>
  </si>
  <si>
    <t>&lt;p&gt;Para comparar medidas en unidades diferentes, hay que convertirlas a la misma unidad:&lt;/p&gt;&lt;p style=\"text-align: center\"&gt;{{T1}} m = {{T1}} : 0.91 = {{Q2}} yardas&lt;/p&gt;&lt;p&gt;Por tanto:&lt;/p&gt;&lt;p style=\"text-align: center\"&gt;{{T2}} &lt; {{T3}}&lt;/p&gt;</t>
  </si>
  <si>
    <t>{
    "id": "M6-MyM-30a-E-2-EN",
    "stimulus": "&lt;p&gt;Put these length measurements in order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t>
  </si>
  <si>
    <t>T1 = {{Q2}}*1.61
T2 = if ('{{Q1}}' &lt; '{{Q2}}') {'{{Q1}} millas'} else {'{{Q2}} millas'}
T3 = if ('{{Q2}}' &lt; '{{Q1}}') {'{{Q1}} millas'} else {'{{Q2}} millas'}
A1 = if ('{{Q1}}' &lt; '{{Q2}}') {'{{Q1}} millas'} else {'{{T1}} m'}
A2 = if ('{{Q2}}' &lt; '{{Q1}}') {'{{Q1}} millas'} else {'{{T1}} m'}</t>
  </si>
  <si>
    <t>&lt;p&gt;Para comparar medidas en unidades diferentes, hay que convertirlas a la misma unidad:&lt;/p&gt;&lt;p style=\"text-align: center\"&gt;{{T1}} km = {{T1}} : 1.61 = {{Q2}} millas&lt;/p&gt;&lt;p&gt;Por tanto:&lt;/p&gt;&lt;p style=\"text-align: center\"&gt;{{T2}} &lt; {{T3}}&lt;/p&gt;</t>
  </si>
  <si>
    <t>{
    "id": "M6-MyM-30a-E-3-EN",
    "stimulus": "&lt;p&gt;Put these length measurements in order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 else {'{{T1}} km'}"
            }
        ],
        "uniques": true
    },
    "algorithm": {
        "name": "calculateOperation",
        "template": "Cloze with drag &amp; drop"
    }
}</t>
  </si>
  <si>
    <t>&lt;p&gt;Las dos siguientes son las alturas de los coches de juguete de Gerardo y Martín. ¿Cuál de los dos es el más alto? Arrastra para completar los huecos (1 pulgada = 2.54 cm).&lt;/p&gt;</t>
  </si>
  <si>
    <t>{
    "id": "M6-MyM-30a-A-1-EN",
    "stimulus": "&lt;p&gt;The following are the heights of Gerald and Martin's toy cars. Which one is taller? Drag to fill in the blanks.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t>
  </si>
  <si>
    <t>&lt;p&gt;Los dos árboles del jardín de Natalia tienen las siguientes alturas. ¿Cuál de los dos es más alto? ¿Y cuál más bajo? Arrastra para completar los huecos (1 yarda = 0.91 m).&lt;/p&gt;</t>
  </si>
  <si>
    <t>{
    "id": "M6-MyM-30a-A-2-EN",
    "stimulus": "&lt;p&gt;In Natalie's garden, two trees have the following heights. Which one is taller? And which one is shorter? Drag to fill in the blanks.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t>
  </si>
  <si>
    <t>&lt;p&gt;Eva está dudando entre dos carreras porque quiere inscribirse en la más difícil. Si la longitud de sus recorridos son las siguientes, ¿cuál es más larga? Arrastra para completar los huecos (1 milla = 1.61 km).&lt;/p&gt;</t>
  </si>
  <si>
    <t>T1 = {{Q2}}*1.61
T2 = if ('{{Q1}}' &lt; '{{Q2}}') {'{{Q1}} millas'} else {'{{Q2}} millas'}
T3 = if ('{{Q2}}' &lt; '{{Q1}}') {'{{Q1}} millas'} else {'{{Q2}} millas'}
A1 = if ('{{Q1}}' &lt; '{{Q2}}') {'{{Q1}} millas'} else {'{{T1}} km'}
A2 = if ('{{Q2}}' &lt; '{{Q1}}') {'{{Q1}} millas'} else {'{{T1}} km'}</t>
  </si>
  <si>
    <t>{
    "id": "M6-MyM-30a-A-3-EN",
    "stimulus": "&lt;p&gt;Eve is hesitating between two races because she wants to enroll in the hardest one. If the lengths of their courses are the following, which one is longer? Drag to fill in the blanks.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miles'} else {'{{T1}} km'}"
            }
        ],
        "uniques": true
    },
    "algorithm": {
        "name": "calculateOperation",
        "template": "Cloze with drag &amp; drop"
    }
}</t>
  </si>
  <si>
    <t>M6-MyM-30b</t>
  </si>
  <si>
    <t>Establece equivalencias entre las unidades convencionales y métricas de longitud (km, m, cm, ft, in, mi, yd)</t>
  </si>
  <si>
    <t>&lt;p&gt;Arrastra el valor correcto de la siguiente equivalencia (1 pulgada = 2.54 cm).&lt;/p&gt;</t>
  </si>
  <si>
    <t>&lt;p&gt;{{Q1}} cm = {{response}} pulgadas&lt;/p&gt;</t>
  </si>
  <si>
    <t>Q1 = Min = 1; Max = 12; Step = 1
Q2 = Min = 1; Max = 12; Step = 1
Q3 = Min = 1; Max = 12; Step = 1</t>
  </si>
  <si>
    <t>T1 = Lemonlib.round({{Q1}}*2.54, 2)
A1 = {{Q1}}*
A2 = {{Q2}}
A3 = {{Q3}}</t>
  </si>
  <si>
    <t>&lt;p&gt;La forma de calcular esta igualdad es:&lt;/p&gt;&lt;p style="text-align: center"&gt;{{T1}} cm = {{T1}} : 2.54 = ...&lt;/p&gt;</t>
  </si>
  <si>
    <t>&lt;p&gt;La forma de calcular esta igualdad es:&lt;/p&gt;&lt;p style="text-align: center"&gt;{{T1}} cm = {{T1}} : 2.54 = {{A1}} pulgadas&lt;/p&gt;</t>
  </si>
  <si>
    <t>{
    "id": "M6-MyM-30b-I-1-EN",
    "stimulus": "&lt;p&gt;Drag the correct value of the following equivalence (1 inch = 2.54 cm).&lt;/p&gt;",
    "template": "&lt;p style=\"text-align: center;\"&gt;{{T1}} cm = {{response}} in&lt;/p&gt;",
    "hint": "&lt;p&gt;The way to calculate this equality is:&lt;/p&gt;&lt;p style=\"text-align: center\"&gt;{{T1}} cm = {{T1}} : 2.54 = ...&lt;/p&gt;",
    "feedback": "&lt;p&gt;The way to calculate this equality is:&lt;/p&gt;&lt;p style=\"text-align: center\"&gt;{{T1}} cm = {{T1}} : 2.54 = {{A1}} in&lt;/p&gt;",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</si>
  <si>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pie = 30.48 cm).&lt;/p&gt;</t>
  </si>
  <si>
    <t>&lt;p&gt;{{Q1}} cm = {{response}} pies&lt;/p&gt;</t>
  </si>
  <si>
    <t>Q1 = Min = 1; Max = 20; Step = 1
Q2 = Min = 1; Max = 20; Step = 1
Q3 = Min = 1; Max = 20; Step = 1</t>
  </si>
  <si>
    <t>T1 = Lemonlib.round({{Q1}}*30.48, 2)
A1 = {{Q1}}*
A2 = {{Q2}}
A3 = {{Q3}}</t>
  </si>
  <si>
    <t>&lt;p&gt;La forma de calcular esta igualdad es:&lt;/p&gt;&lt;p style="text-align: center"&gt;{{T1}} cm = {{T1}} : 30.48 = ...&lt;/p&gt;</t>
  </si>
  <si>
    <t>&lt;p&gt;La forma de calcular esta igualdad es:&lt;/p&gt;&lt;p style="text-align: center"&gt;{{T1}} cm = {{T1}} : 30.48 = {{A1}} pies&lt;/p&gt;</t>
  </si>
  <si>
    <t>{
    "id": "M6-MyM-30b-I-2-EN",
    "stimulus": "&lt;p&gt;Drag the correct value of the following equivalence (1 foot = 30.48 cm).&lt;/p&gt;",
    "template": "&lt;p style=\"text-align: center;\"&gt;{{T1}} cm = {{response}} ft&lt;/p&gt;",
    "hint": "&lt;p&gt;The way to calculate this equality is:&lt;/p&gt;&lt;p style=\"text-align: center\"&gt;{{T1}} cm = {{T1}} : 30.48 = ...&lt;/p&gt;",
    "feedback": "&lt;p&gt;The way to calculate this equality is:&lt;/p&gt;&lt;p style=\"text-align: center\"&gt;{{T1}} cm = {{T1}} : 30.48 = {{A1}} ft&lt;/p&gt;",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</si>
  <si>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yarda = 0.91 m).&lt;/p&gt;</t>
  </si>
  <si>
    <t>&lt;p&gt;{{Q1}} yardas = {{response}} m&lt;/p&gt;</t>
  </si>
  <si>
    <t>Q1 = Min = 1; Max = 99; Step = 0.1
Q2 = Min = 1; Max = 99; Step = 0.1
Q3 = Min = 1; Max = 99; Step = 0.1</t>
  </si>
  <si>
    <t>A1 = Lemonlib.round({{Q1}}*0.91, 2)*
A2 = Lemonlib.round({{Q2}}*0.91, 2)
A3 = Lemonlib.round({{Q3}}*0.91, 2)</t>
  </si>
  <si>
    <t>&lt;p&gt;La forma de calcular esta igualdad es:&lt;/p&gt;&lt;p style="text-align: center"&gt;{{Q1}} yardas = {{Q1}} × 0.91 = ...&lt;/p&gt;</t>
  </si>
  <si>
    <t>&lt;p&gt;La forma de calcular esta igualdad es:&lt;/p&gt;&lt;p style="text-align: center"&gt;{{Q1}} yardas = {{Q1}} × 0.91 = {{A1}} m&lt;/p&gt;</t>
  </si>
  <si>
    <t>{
    "id": "M6-MyM-30b-I-3-EN",
    "stimulus": "&lt;p&gt;Drag the correct value for the following equivalence (1 yard = 0.91 m).&lt;/p&gt;",
    "template": "&lt;p style=\"text-align: center;\"&gt;{{Q1}} yd = {{response}} m&lt;/p&gt;",
    "hint": "&lt;p&gt;The way to calculate this equality is:&lt;/p&gt;&lt;p style=\"text-align: center\"&gt;{{Q1}} yd = {{Q1}} × 0.91 = ...&lt;/p&gt;",
    "feedback": "&lt;p&gt;The way to calculate this equality is:&lt;/p&gt;&lt;p style=\"text-align: center\"&gt;{{Q1}} yd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t>
  </si>
  <si>
    <t>&lt;p&gt;Arrastra el valor correcto de la siguiente equivalencia (1 milla = 1.61 km).&lt;/p&gt;</t>
  </si>
  <si>
    <t>&lt;p&gt;{{Q1}} millas = {{response}} km&lt;/p&gt;</t>
  </si>
  <si>
    <t>A1 = Lemonlib.round({{Q1}}*1.61, 2)*
A2 = Lemonlib.round({{Q2}}*1.61, 2)
A3 = Lemonlib.round({{Q3}}*1.61, 2)</t>
  </si>
  <si>
    <t>&lt;p&gt;La forma de calcular esta igualdad es:&lt;/p&gt;&lt;p style="text-align: center"&gt;{{Q1}} millas = ...&lt;/p&gt;</t>
  </si>
  <si>
    <t>&lt;p&gt;La forma de calcular esta igualdad es:&lt;/p&gt;&lt;p style="text-align: center"&gt;{{Q1}} millas = {{A1}} km&lt;/p&gt;</t>
  </si>
  <si>
    <t>{
    "id": "M6-MyM-30b-I-4-EN",
    "stimulus": "&lt;p&gt;Drag the correct value for the following equivalence (1 mile = 1.61 km).&lt;/p&gt;",
    "template": "&lt;p style=\"text-align: center;\"&gt;{{Q1}} mi = {{response}} km&lt;/p&gt;",
    "hint": "&lt;p&gt;The way to calculate this equality is:&lt;/p&gt;&lt;p style=\"text-align: center\"&gt;{{Q1}} mi = ...&lt;/p&gt;",
    "feedback": "&lt;p&gt;The way to calculate this equality is:&lt;/p&gt;&lt;p style=\"text-align: center\"&gt;{{Q1}} mi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t>
  </si>
  <si>
    <t>Calcula la siguiente equivalencia (1 pulgada = 2.54 cm).</t>
  </si>
  <si>
    <t>{{Q1}} pulgadas = {{response}} cm</t>
  </si>
  <si>
    <t>Q1 = Min = 1; Max = 12; Step = 1</t>
  </si>
  <si>
    <t>A1 = Lemonlib.round({{Q1}}*2.54, 3)</t>
  </si>
  <si>
    <t>&lt;p&gt;La forma de calcular esta igualdad es:&lt;/p&gt;&lt;p style=\"text-align: center\"&gt;{{Q1}} pulgadas = {{Q1}} × 2.54 = ...&lt;/p&gt;</t>
  </si>
  <si>
    <t>&lt;p&gt;La forma de calcular esta igualdad es:&lt;/p&gt;&lt;p style=\"text-align: center\"&gt;{{Q1}} pulgadas = {{Q1}} × 2.54 = {{A1}} cm&lt;/p&gt;</t>
  </si>
  <si>
    <t>{
    "id": "M6-MyM-30b-E-1-EN",
    "stimulus": "&lt;p&gt;Calculate the following equivalence (1 inch = 2.54 centimeters).&lt;/p&gt;",
    "template": "&lt;p style=\"text-align:center;\"&gt;{{Q1}} in = {{response}} cm&lt;/p&gt;",
    "hint": "&lt;p&gt;The way to calculate this equivalence is:&lt;/p&gt;&lt;p style=\"text-align: center\"&gt;{{Q1}} in = {{Q1}} × 2.54 = ...&lt;/p&gt;",
    "feedback": "&lt;p&gt;The way to calculate this equivalence is:&lt;/p&gt;&lt;p style=\"text-align: center\"&gt;{{Q1}} in = {{Q1}} × 2.54 = {{A1}} cm&lt;/p&gt;",
    "seed": {
        "parameters": [
            {
                "name": "Q1",
                "label": null,
                "min": 2,
                "max": 12,
                "step": 1
            }
        ],
        "calculated": [
            {
                "name": "A1",
                "label": "{{function}}",
                "function": "Lemonlib.round({{Q1}}*2.54, 3)"
            }
        ],
        "uniques": true
    },
    "algorithm": {
        "name": "calculateOperation",
        "params": {
            "method": "equivLiteral"
        }
    }
}</t>
  </si>
  <si>
    <t>Calcula la siguiente equivalencia (1 pie = 30.48 cm).</t>
  </si>
  <si>
    <t>{{Q1}} pies = {{response}} cm</t>
  </si>
  <si>
    <t>Q1 = Min = 1; Max = 20; Step = 1</t>
  </si>
  <si>
    <t>A1 = Lemonlib.round({{Q1}}*30.48, 3)</t>
  </si>
  <si>
    <t>&lt;p&gt;La forma de calcular esta igualdad es:&lt;/p&gt;&lt;p style=\"text-align: center\"&gt;{{Q1}} pies = {{Q1}} × 30.48 = ...&lt;/p&gt;</t>
  </si>
  <si>
    <t>&lt;p&gt;La forma de calcular esta igualdad es:&lt;/p&gt;&lt;p style=\"text-align: center\"&gt;{{Q1}} pies = {{Q1}} × 30.48 = {{A1}} cm&lt;/p&gt;</t>
  </si>
  <si>
    <t>{
    "id": "M6-MyM-30b-E-2-EN",
    "stimulus": "&lt;p&gt;Calculate the following equivalence (1 foot = 30.48 centimeters).&lt;/p&gt;",
    "template": "&lt;p style=\"text-align:center;\"&gt;{{Q1}} ft = {{response}} cm&lt;/p&gt;",
    "hint": "&lt;p&gt;The way to calculate this equivalence is:&lt;/p&gt;&lt;p style=\"text-align: center\"&gt;{{Q1}} ft = {{Q1}} × 30.48 = ...&lt;/p&gt;",
    "feedback": "&lt;p&gt;The way to calculate this equivalence is:&lt;/p&gt;&lt;p style=\"text-align: center\"&gt;{{Q1}} ft = {{Q1}} × 30.48 = {{A1}} cm&lt;/p&gt;",
    "seed": {
        "parameters": [
            {
                "name": "Q1",
                "label": null,
                "min": 2,
                "max": 20,
                "step": 1
            }
        ],
        "calculated": [
            {
                "name": "A1",
                "label": "{{function}}",
                "function": " Lemonlib.round({{Q1}}*30.48, 3)"
            }
        ],
        "uniques": true
    },
    "algorithm": {
        "name": "calculateOperation",
        "params": {
            "method": "equivLiteral"
        }
    }
}</t>
  </si>
  <si>
    <t>Calcula la siguiente equivalencia (1 yarda = 0.91 m). Redondea el resultado a las centésimas.</t>
  </si>
  <si>
    <t>{{Q1}} m = {{response}} yardas</t>
  </si>
  <si>
    <t>Q1 = Min = 1; Max = 99; Step = 0.1</t>
  </si>
  <si>
    <t>A1 = Lemonlib.round({{Q1}}/0.91, 2)</t>
  </si>
  <si>
    <t>&lt;p&gt;La forma de calcular esta igualdad es:&lt;/p&gt;&lt;p style=\"text-align: center\"&gt;{{Q1}} m = {{Q1}} : 0.91 = ...&lt;/p&gt;</t>
  </si>
  <si>
    <t>&lt;p&gt;La forma de calcular esta igualdad es:&lt;/p&gt;&lt;p style=\"text-align: center\"&gt;{{Q1}} m = {{Q1}} : 0.91 = {{A1}} yardas&lt;/p&gt;</t>
  </si>
  <si>
    <t>{
    "id": "M6-MyM-30b-E-3-EN",
    "stimulus": "&lt;p&gt;Calculate the following equivalence (1 yard = 0.91 meters). Round the result to the hundredths.&lt;/p&gt;",
    "template": "&lt;p style=\"text-align:center;\"&gt;{{Q1}} m = {{response}} yd&lt;/p&gt;",
    "hint": "&lt;p&gt;The way to calculate this equivalence is:&lt;/p&gt;&lt;p style=\"text-align: center\"&gt;{{Q1}} m = {{Q1}} : 0.91 = ...&lt;/p&gt;",
    "feedback": "&lt;p&gt;The way to calculate this equivalence is:&lt;/p&gt;&lt;p style=\"text-align: center\"&gt;{{Q1}} m = {{Q1}} : 0.91 = {{A1}} yd&lt;/p&gt;",
    "seed": {
        "parameters": [
            {
                "name": "Q1",
                "label": null,
                "min": 2,
                "max": 99,
                "step": 0.1
            }
        ],
        "calculated": [
            {
                "name": "A1",
                "label": "{{function}}",
                "function": " A1 = Lemonlib.round({{Q1}}/0.91, 2)"
            }
        ],
        "uniques": true
    },
    "algorithm": {
        "name": "calculateOperation",
        "params": {
            "method": "equivLiteral"
        }
    }
}</t>
  </si>
  <si>
    <t>Calcula la siguiente equivalencia (1 milla = 1.61 km). Redondea el resultado a las centésimas.</t>
  </si>
  <si>
    <t>{{Q1}} km = {{response}} millas</t>
  </si>
  <si>
    <t>A1 = Lemonlib.round({{Q1}}/1.61, 2)</t>
  </si>
  <si>
    <t>&lt;p&gt;La forma de calcular esta igualdad es:&lt;/p&gt;&lt;p style=\"text-align: center\"&gt;{{Q1}} km = {{Q1}} : 1.61 = ...&lt;/p&gt;</t>
  </si>
  <si>
    <t>&lt;p&gt;La forma de calcular esta igualdad es:&lt;/p&gt;&lt;p style=\"text-align: center\"&gt;{{Q1}} km = {{Q1}} : 1.61 = {{A1}} millas&lt;/p&gt;</t>
  </si>
  <si>
    <t>{
    "id": "M6-MyM-30b-E-4-EN",
    "stimulus": "&lt;p&gt;Calculate the following equivalence (1 mile = 1.61 kilometers). Round the result to the hundredths.&lt;/p&gt;",
    "template": "&lt;p style=\"text-align:center;\"&gt;{{Q1}} km = {{response}} mi&lt;/p&gt;",
    "hint": "&lt;p&gt;The way to calculate this equivalence is:&lt;/p&gt;&lt;p style=\"text-align: center\"&gt;{{Q1}} km = {{Q1}} : 1.61 = ...&lt;/p&gt;",
    "feedback": "&lt;p&gt;The way to calculate this equivalence is:&lt;/p&gt;&lt;p style=\"text-align: center\"&gt;{{Q1}} km = {{Q1}} : 1.61 = {{A1}} mi&lt;/p&gt;",
    "seed": {
        "parameters": [
            {
                "name": "Q1",
                "label": null,
                "min": 2,
                "max": 99,
                "step": 0.1
            }
        ],
        "calculated": [
            {
                "name": "A1",
                "label": "{{function}}",
                "function": "Lemonlib.round({{Q1}}/1.61, 2)"
            }
        ],
        "uniques": true
    },
    "algorithm": {
        "name": "calculateOperation",
        "params": {
            "method": "equivLiteral"
        }
    }
}</t>
  </si>
  <si>
    <t>Un grupo de senderistas han caminado durante {{Q1}} millas antes de hacer una parada. ¿A cuántos kilómetros equivalen? (1 milla = 1.61 km).</t>
  </si>
  <si>
    <t>Han caminado {{response}} km.</t>
  </si>
  <si>
    <t>Q1 = Min = 2; Max = 10; Step = 0.5</t>
  </si>
  <si>
    <t>A1 = Lemonlib.round({{Q1}}*1.61, 3)</t>
  </si>
  <si>
    <t>&lt;p&gt;La forma de calcular esta equivalencia es:&lt;/p&gt;&lt;p style=\"text-align: center\"&gt;{{Q1}} millas = {{Q1}} × 1.61 = ...&lt;/p&gt;</t>
  </si>
  <si>
    <t>&lt;p&gt;La forma de calcular esta equivalencia es:&lt;/p&gt;&lt;p style=\"text-align: center\"&gt;{{Q1}} millas = {{Q1}} × 1.61 = {{A1}} km&lt;/p&gt;</t>
  </si>
  <si>
    <t>{
    "id": "M6-MyM-30b-A-1-EN",
    "stimulus": "&lt;p&gt;A group of hikers have walked for {{Q1}} mi before taking a break. How many kilometers does that equal? (1 mile = 1.61 kilometers)&lt;/p&gt;",
    "template": "&lt;p&gt;They have walked {{response}} km.&lt;/p&gt;",
    "hint": "&lt;p&gt;The way to calculate this equivalence is:&lt;/p&gt;&lt;p style=\"text-align: center\"&gt;{{Q1}} mi = {{Q1}} × 1.61 = ...&lt;/p&gt;",
    "feedback": "&lt;p&gt;The way to calculate this equivalence is:&lt;/p&gt;&lt;p style=\"text-align: center\"&gt;{{Q1}} mi = {{Q1}} × 1.61 = {{A1}} km&lt;/p&gt;",
    "seed": {
        "parameters": [
            {
                "name": "Q1",
                "label": null,
                "min": 2,
                "max": 10,
                "step": 0.5
            }
        ],
        "calculated": [
            {
                "name": "A1",
                "label": "{{function}}",
                "function": "A1 = Lemonlib.round({{Q1}}*1.61, 3)"
            }
        ],
        "uniques": true
    },
    "algorithm": {
        "name": "calculateOperation",
        "params": {
            "method": "equivLiteral"
        }
    }
}</t>
  </si>
  <si>
    <t>El portero de fútbol ha lanzado el balón a una distancia de {{Q1}} yardas. ¿A cuántos metros equivalen? (1 yarda = 0.91 m).</t>
  </si>
  <si>
    <t>Lo ha lanzado a {{response}} m.</t>
  </si>
  <si>
    <t>Q1 = Min = 10; Max = 30; Step = 1</t>
  </si>
  <si>
    <t>A1 = Lemonlib.round({{Q1}}*0.91, 2)</t>
  </si>
  <si>
    <t>&lt;p&gt;La forma de calcular esta equivalencia es:&lt;/p&gt;&lt;p style=\"text-align: center\"&gt;{{Q1}} yardas = {{Q1}} × 0.91 = ...&lt;/p&gt;</t>
  </si>
  <si>
    <t>&lt;p&gt;La forma de calcular esta equivalencia es:&lt;/p&gt;&lt;p style=\"text-align: center\"&gt;{{Q1}} yardas = {{Q1}} × 0.91 = {{A1}} m&lt;/p&gt;</t>
  </si>
  <si>
    <t>{
    "id": "M6-MyM-30b-A-2-EN",
    "stimulus": "&lt;p&gt;A soccer goalkeeper has thrown a ball {{Q1}} yd away. How many meters is this equivalent to? (1 yard = 0.91 meters)&lt;/p&gt;",
    "template": "&lt;p&gt;It was thrown {{response}} m away.&lt;/p&gt;",
    "hint": "&lt;p&gt;The way to calculate this equivalence is:&lt;/p&gt;&lt;p style=\"text-align: center\"&gt;{{Q1}} yd = {{Q1}} × 0.91 = ...&lt;/p&gt;",
    "feedback": "&lt;p&gt;The way to calculate this equivalence is:&lt;/p&gt;&lt;p style=\"text-align: center\"&gt;{{Q1}} yd = {{Q1}} × 0.91 = {{A1}} m&lt;/p&gt;",
    "seed": {
        "parameters": [
            {
                "name": "Q1",
                "label": null,
                "min": 10,
                "max": 30,
                "step": 1
            }
        ],
        "calculated": [
            {
                "name": "A1",
                "label": "{{function}}",
                "function": "Lemonlib.round({{Q1}}*0.91, 2)"
            }
        ],
        "uniques": true
    },
    "algorithm": {
        "name": "calculateOperation",
        "params": {
            "method": "equivLiteral"
        }
    }
}</t>
  </si>
  <si>
    <t>La habitación de Estanis tiene un ancho de {{Q1}} cm. ¿A cuántos pies equivalen? Redondea el resultado a las centésimas (1 pie = 30.48 cm).</t>
  </si>
  <si>
    <t>Su ancho es de {{response}} pies.</t>
  </si>
  <si>
    <t>Q1 = Min = 250; Max = 450; Step = 10</t>
  </si>
  <si>
    <t>A1 = Lemonlib.round({{Q1}}/30.48, 2)</t>
  </si>
  <si>
    <t>&lt;p&gt;La forma de calcular esta equivalencia es:&lt;/p&gt;&lt;p style=\"text-align: center\"&gt;{{Q1}} cm = {{Q1}} : 30.48 = ...&lt;/p&gt;</t>
  </si>
  <si>
    <t>&lt;p&gt;La forma de calcular esta equivalencia es:&lt;/p&gt;&lt;p style=\"text-align: center\"&gt;{{Q1}} cm = {{Q1}} : 30.48 = {{A1}} pies&lt;/p&gt;</t>
  </si>
  <si>
    <t>{
    "id": "M6-MyM-30b-A-3-EN",
    "stimulus": "&lt;p&gt;Stan's room has a width of {{Q1}} cm. How many feet does that equal? Round the result to the hundreths. (1 foot = 30.48 centimeters)&lt;/p&gt;",
    "template": "&lt;p&gt;Its width is {{response}} ft.&lt;/p&gt;",
    "hint": "&lt;p&gt;The way to calculate this equivalence is:&lt;/p&gt;&lt;p style=\"text-align: center\"&gt;{{Q1}} cm = {{Q1}} : 30.48 = ...&lt;/p&gt;",
    "feedback": "&lt;p&gt;The way to calculate this equivalence is:&lt;/p&gt;&lt;p style=\"text-align: center\"&gt;{{Q1}} cm = {{Q1}} : 30.48 = {{A1}} ft&lt;/p&gt;",
    "seed": {
        "parameters": [
            {
                "name": "Q1",
                "label": null,
                "min": 250,
                "max": 450,
                "step": 10
            }
        ],
        "calculated": [
            {
                "name": "A1",
                "label": "{{function}}",
                "function": "Lemonlib.round({{Q1}}/30.48, 2)"
            }
        ],
        "uniques": true
    },
    "algorithm": {
        "name": "calculateOperation",
        "params": {
            "method": "equivLiteral"
        }
    }
}</t>
  </si>
  <si>
    <t>Una botella tiene una altura de {{Q1}} cm. ¿A cuántas pulgadas equivalen? Redondea el resultado a las centésimas (1 pulgada = 2.54 cm).</t>
  </si>
  <si>
    <t>Mide {{response}} pulgadas.</t>
  </si>
  <si>
    <t>Q1 = Min = 15; Max = 30; Step = 1</t>
  </si>
  <si>
    <t>&lt;p&gt;La forma de calcular esta equivalencia es:&lt;/p&gt;&lt;p style=\"text-align: center\"&gt;{{Q1}} cm = {{Q1}} : 2.54 = ...&lt;/p&gt;</t>
  </si>
  <si>
    <t>&lt;p&gt;La forma de calcular esta equivalencia es:&lt;/p&gt;&lt;p style=\"text-align: center\"&gt;{{Q1}} cm = {{Q1}} : 2.54 = {{A1}} pulgadas&lt;/p&gt;</t>
  </si>
  <si>
    <t>{
    "id": "M6-MyM-30b-A-4-EN",
    "stimulus": "&lt;p&gt;A bottle has a height of {{Q1}} cm. How many inches is this equivalent to? Round the result to the hundredths. (1 inch = 2.54 centimeters)&lt;/p&gt;",
    "template": "&lt;p&gt;It measures {{response}} in.&lt;/p&gt;",
    "hint": "&lt;p&gt;The way to calculate this equivalence is:&lt;/p&gt;&lt;p style=\"text-align: center\"&gt;{{Q1}} cm = {{Q1}} : 2.54 = ...&lt;/p&gt;",
    "feedback": "&lt;p&gt;The way to calculate this equivalence is:&lt;/p&gt;&lt;p style=\"text-align: center\"&gt;{{Q1}} cm = {{Q1}} : 2.54 = {{A1}} in&lt;/p&gt;",
    "seed": {
        "parameters": [
            {
                "name": "Q1",
                "label": null,
                "min": 15,
                "max": 30,
                "step": 1
            }
        ],
        "calculated": [
            {
                "name": "A1",
                "label": "{{function}}",
                "function": "Lemonlib.round({{Q1}}/2.54, 2)"
            }
        ],
        "uniques": true
    },
    "algorithm": {
        "name": "calculateOperation",
        "params": {
            "method": "equivLiteral"
        }
    }
}</t>
  </si>
  <si>
    <t>M6-MyM-31a</t>
  </si>
  <si>
    <t>Compara unidades convencionales y métricas de capacidad (l, ml, onzas, tazas, pintas, cuartos y galones)</t>
  </si>
  <si>
    <t>&lt;p&gt;Selecciona la medida de capacidad más pequeña (1 galón = 3.79 litros).&lt;/p&gt;
{{T1}}
{{T2}}
{{T3}}</t>
  </si>
  <si>
    <t>Q1 = "min": 5, "max": 20, "step": 1
Q2 = "min": 5, "max": 20, "step": 1
Q3 = "min": 5, "max": 20, "step": 1
Q4 = "list": ["*1", "*3.79", "*4"]
Q5 = "list": ["*1", "*3.79", "*4"]
Q6 = "list": ["*1", "*3.79", "*4"]</t>
  </si>
  <si>
    <t>T1 = [{{Q1}} {{Q2}} {{Q3}}].sort(function(a, b){return a - b;})[0]
T2 = [{{Q1}} {{Q2}} {{Q3}}].sort(function(a, b){return a - b;})[1]
T3 = [{{Q1}} {{Q2}} {{Q3}}].sort(function(a, b){return a - b;})[2]
T4 = Lemonlib.round({{T1}}{{Q4}} 2)
T5 = Lemonlib.round({{T2}}{{Q5}} 2)
T6 = Lemonlib.round({{T3}}{{Q6}} 2)
T7 = if ('{{Q4}}' == '*1') {''} else {if ('{{Q4}}' == '*3.79') {'&lt;p style=\"text-align: center\"&gt;{{T4}} l = {{T4}} : 3.79 = {{T1}} galones&lt;/p&gt;'} else {'&lt;p style=\"text-align: center\"&gt;{{T4}} cuartos = {{T4}} : 4 = {{T1}} galones&lt;/p&gt;'}}
T8 = if ('{{Q5}}' == '*1') {''} else {if ('{{Q5}}' == '*3.79') {'&lt;p style=\"text-align: center\"&gt;{{T5}} l = {{T5}} : 3.79 = {{T2}} galones&lt;/p&gt;'} else {'&lt;p style=\"text-align: center\"&gt;{{T5}} cuartos = {{T5}} : 4  = {{T2}} galones&lt;/p&gt;'}}
T9 = if ('{{Q6}}' == '*1') {''} else {if ('{{Q6}}' == '*3.79') {'&lt;p style=\"text-align: center\"&gt;{{T6}} l = {{T6}} : 3.79 = {{T3}} galones&lt;/p&gt;'} else {'&lt;p style=\"text-align: center\"&gt;{{T6}} cuartos = {{T6}} : 4  = {{T3}} galones&lt;/p&gt;'}}
A1 = "{{T4}} {{function}}"
function = if ('{{Q4}}' == '*1') {'galones'} else {if ('{{Q4}}' == '*3.79') {'l'} else {'cuartos'}}
A2 = "{{T5}} {{function}}"
function = if ('{{Q5}}' == '*1') {'galones'} else {if ('{{Q5}}' == '*3.79') {'l'} else {'cuartos'}}
A3 = "{{T6}} {{function}}"
function = if ('{{Q6}}' == '*1') {'galones'} else {if ('{{Q6}}' == '*3.79') {'l'} else {'cuartos'}}</t>
  </si>
  <si>
    <t>&lt;p&gt;Para poder comparar estas medidas, hay que convertirlas a la misma unidad:&lt;/p&gt;{{T7.label}}{{T8.label}}{{T9.label}}&lt;p&gt;Por eso:&lt;/p&gt;&lt;p style=\"text-align: center\"&gt;{{T1}} galones &lt; {{T2}} galones &lt; {{T3}} galones&lt;/p&gt;</t>
  </si>
  <si>
    <t>{
    "id": "M6-MyM-31a-I-1-EN",
    "stimulus": "&lt;p&gt;Select the smallest capacity measurement (1 gallon = 3.79 liters).&lt;/p&gt;",
    "hint": "&lt;p&gt;Convert all measurements to the same unit.&lt;/p&gt;",
    "feedback": "&lt;p&gt;To compare these measurements, they must be converted to the same unit:&lt;/p&gt;{{T7.label}}{{T8.label}}{{T9.label}}&lt;p&gt;Therefore:&lt;/p&gt;&lt;p style=\"text-align: center\"&gt;{{T1}} gal &lt; {{T2}} gal &lt; {{T3}} gal&lt;/p&gt;",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gal&lt;/p&gt;'} else {'&lt;p style=\"text-align: center\"&gt;{{T4}} qt = {{T4}} : 4 = {{T1}} gal&lt;/p&gt;'}}",
                "temp": true
            },
            {
                "name": "T8",
                "label": "{{function}}",
                "function": "if ('{{Q5}}' == '*1') {''} else {if ('{{Q5}}' == '*3.79') {'&lt;p style=\"text-align: center\"&gt;{{T5}} l = {{T5}} : 3.79 = {{T2}} gal&lt;/p&gt;'} else {'&lt;p style=\"text-align: center\"&gt;{{T5}} qt = {{T5}} : 4  = {{T2}} gal&lt;/p&gt;'}}",
                "temp": true
            },
            {
                "name": "T9",
                "label": "{{function}}",
                "function": "if ('{{Q6}}' == '*1') {''} else {if ('{{Q6}}' == '*3.79') {'&lt;p style=\"text-align: center\"&gt;{{T6}} l = {{T6}} : 3.79 = {{T3}} gal&lt;/p&gt;'} else {'&lt;p style=\"text-align: center\"&gt;{{T6}} qt = {{T6}} : 4  = {{T3}} gal&lt;/p&gt;'}}",
                "temp": true
            },
            {
                "name": "A1",
                "label": "{{T4}} {{function}}",
                "function": "if ('{{Q4}}' == '*1') {'gal'} else {if ('{{Q4}}' == '*3.79') {'l'} else {'qt'}}"
            },
            {
                "name": "A2",
                "label": "{{T5}} {{function}}",
                "function": "if ('{{Q5}}' == '*1') {'gal'} else {if ('{{Q5}}' == '*3.79') {'l'} else {'qt'}}",
                "incorrect": true
            },
            {
                "name": "A3",
                "label": "{{T6}} {{function}}",
                "function": "if ('{{Q6}}' == '*1') {'gal'} else {if ('{{Q6}}' == '*3.79') {'l'} else {'qt'}}",
                "incorrect": true
            }
        ],
        "uniques": true
    },
    "algorithm": {
        "name": "trueFalse",
        "template": "Multiple choice – standard",
        "params": {
            "countCorrect": 1,
            "countIncorrect": 2,
            "showCheckIcon": false,
            "columns": 3
        }
    }
}</t>
  </si>
  <si>
    <t>&lt;p&gt;Selecciona la medida de capacidad más pequeña (1 pinta = 2.11 l).&lt;/p&gt;
{{T1}}
{{T2}}
{{T3}}</t>
  </si>
  <si>
    <t>Q1 = "min": 5, "max": 20, "step": 1
Q2 = "min": 5, "max": 20, "step": 1
Q3 = "min": 5, "max": 20, "step": 1
Q4 = "list": ["*1", "*2.11", "/2"]
Q5 = "list": ["*1", "*2.11", "/2"]
Q6 = "list": ["*1", "*2.11", "/2"]</t>
  </si>
  <si>
    <t>T1 = [{{Q1}} {{Q2}} {{Q3}}].sort(function(a, b){return a - b;})[0]
T2 = [{{Q1}} {{Q2}} {{Q3}}].sort(function(a, b){return a - b;})[1]
T3 = [{{Q1}} {{Q2}} {{Q3}}].sort(function(a, b){return a - b;})[2]
T4 = Lemonlib.round({{T1}}{{Q4}} 2)
T5 = Lemonlib.round({{T2}}{{Q5}} 2)
T6 = Lemonlib.round({{T3}}{{Q6}} 2)
T7 = if ('{{Q4}}' == '*1') {''} else {if ('{{Q4}}' == '*2.11') {'&lt;p style=\"text-align: center\"&gt;{{T4}} l = {{T4}} : 2.11 = {{T1}} pintas&lt;/p&gt;'} else {'&lt;p style=\"text-align: center\"&gt;{{T4}} cuartos = {{T4}} × 2 = {{T1}} pintas&lt;/p&gt;'}}
T8 = if ('{{Q5}}' == '*1') {''} else {if ('{{Q5}}' == '*2.11') {'&lt;p style=\"text-align: center\"&gt;{{T5}} l = {{T5}} : 2.11 = {{T2}} pintas&lt;/p&gt;'} else {'&lt;p style=\"text-align: center\"&gt;{{T5}} cuartos = {{T5}} × 2  = {{T2}} pintas&lt;/p&gt;'}}
T9 = if ('{{Q6}}' == '*1') {''} else {if ('{{Q6}}' == '*2.11') {'&lt;p style=\"text-align: center\"&gt;{{T6}} l = {{T6}} : 2.11 = {{T3}} pintas&lt;/p&gt;'} else {'&lt;p style=\"text-align: center\"&gt;{{T6}} cuartos = {{T6}} × 2  = {{T3}} pintas&lt;/p&gt;'}}
A1 = "{{T4}} {{function}}"
function = if ('{{Q4}}' == '*1') {'pintas'} else {if ('{{Q4}}' == '*2.11') {'l'} else {'cuartos'}}
A2 = "{{T5}} {{function}}"
function = if ('{{Q5}}' == '*1') {'pintas'} else {if ('{{Q5}}' == '*2.11') {'l'} else {'cuartos'}}
A3 = "{{T6}} {{function}}"
function = if ('{{Q6}}' == '*1') {'pintas'} else {if ('{{Q6}}' == '*2.11') {'l'} else {'cuartos'}}</t>
  </si>
  <si>
    <t>&lt;p&gt;Para poder comparar estas medidas, hay que convertirlas a la misma unidad:&lt;/p&gt;{{T7.label}}{{T8.label}}{{T9.label}}&lt;p&gt;Por eso:&lt;/p&gt;&lt;p style=\"text-align: center\"&gt;{{T1}} pintas &lt; {{T2}} pintas &lt; {{T3}} pintas&lt;/p&gt;</t>
  </si>
  <si>
    <t>{
    "id": "M6-MyM-31a-I-2-EN",
    "stimulus": "&lt;p&gt;Select the smallest capacity measurement (1 pint = 2.11 liters).&lt;/p&gt;",
    "hint": "&lt;p&gt;Convert all the measurements to the same unit.&lt;/p&gt;",
    "feedback": "&lt;p&gt;To compare these measures, they must be converted to the same unit:&lt;/p&gt;{{T7.label}}{{T8.label}}{{T9.label}}&lt;p&gt;Therefore:&lt;/p&gt;&lt;p style=\"text-align: center\"&gt;{{T1}} pt &lt; {{T2}} pt &lt; {{T3}} pt&lt;/p&gt;",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pt&lt;/p&gt;'} else {'&lt;p style=\"text-align: center\"&gt;{{T4}} qt = {{T4}} × 2 = {{T1}} pt&lt;/p&gt;'}}",
                "temp": true
            },
            {
                "name": "T8",
                "label": "{{function}}",
                "function": "if ('{{Q5}}' == '*1') {''} else {if ('{{Q5}}' == '*2.11') {'&lt;p style=\"text-align: center\"&gt;{{T5}} l = {{T5}} : 2.11 = {{T2}} pt&lt;/p&gt;'} else {'&lt;p style=\"text-align: center\"&gt;{{T5}} qt = {{T5}} × 2  = {{T2}} pt&lt;/p&gt;'}}",
                "temp": true
            },
            {
                "name": "T9",
                "label": "{{function}}",
                "function": "if ('{{Q6}}' == '*1') {''} else {if ('{{Q6}}' == '*2.11') {'&lt;p style=\"text-align: center\"&gt;{{T6}} l = {{T6}} : 2.11 = {{T3}} pt&lt;/p&gt;'} else {'&lt;p style=\"text-align: center\"&gt;{{T6}} qt = {{T6}} × 2  = {{T3}} pt&lt;/p&gt;'}}",
                "temp": true
            },
            {
                "name": "A1",
                "label": "{{T4}} {{function}}",
                "function": "if ('{{Q4}}' == '*1') {'pt'} else {if ('{{Q4}}' == '*2.11') {'l'} else {'qt'}}"
            },
            {
                "name": "A2",
                "label": "{{T5}} {{function}}",
                "function": "if ('{{Q5}}' == '*1') {'pt'} else {if ('{{Q5}}' == '*2.11') {'l'} else {'qt'}}",
                "incorrect": true
            },
            {
                "name": "A3",
                "label": "{{T6}} {{function}}",
                "function": "if ('{{Q6}}' == '*1') {'pt'} else {if ('{{Q6}}' == '*2.11') {'l'} else {'qt'}}",
                "incorrect": true
            }
        ],
        "uniques": true
    },
    "algorithm": {
        "name": "trueFalse",
        "template": "Multiple choice – standard",
        "params": {
            "countCorrect": 1,
            "countIncorrect": 2,
            "showCheckIcon": false,
            "columns": 3
        }
    }
}</t>
  </si>
  <si>
    <t>&lt;p&gt;Selecciona la medida de capacidad más pequeña (1 onza líquida = 29.6 ml).&lt;/p&gt;
{{T1}}
{{T2}}
{{T3}}</t>
  </si>
  <si>
    <t>Q1 = "min": 5, "max": 20, "step": 1
Q2 = "min": 5, "max": 20, "step": 1
Q3 = "min": 5, "max": 20, "step": 1
Q4 = "list": ["*1", "*29.6", "*8"]
Q5 = "list": ["*1", "*29.6", "*8"]
Q6 = "list": ["*1", "*29.6", "*8"]</t>
  </si>
  <si>
    <t>T1 = [{{Q1}} {{Q2}} {{Q3}}].sort(function(a, b){return a - b;})[0]
T2 = [{{Q1}} {{Q2}} {{Q3}}].sort(function(a, b){return a - b;})[1]
T3 = [{{Q1}} {{Q2}} {{Q3}}].sort(function(a, b){return a - b;})[2]
T4 = Lemonlib.round({{T1}}{{Q4}} 2)
T5 = Lemonlib.round({{T2}}{{Q5}} 2)
T6 = Lemonlib.round({{T3}}{{Q6}} 2)
T7 = if ('{{Q4}}' == '*1') {''} else {if ('{{Q4}}' == '*29.6') {'&lt;p style=\"text-align: center\"&gt;{{T4}} ml = {{T4}} : 29.6 = {{T1}} tazas&lt;/p&gt;'} else {'&lt;p style=\"text-align: center\"&gt;{{T4}} onzas líquidas = {{T4}} : 8 = {{T1}} tazas&lt;/p&gt;'}}
T8 = if ('{{Q5}}' == '*1') {''} else {if ('{{Q5}}' == '*29.6') {'&lt;p style=\"text-align: center\"&gt;{{T5}} ml = {{T5}} : 29.6 = {{T2}} tazas&lt;/p&gt;'} else {'&lt;p style=\"text-align: center\"&gt;{{T5}} onzas líquidas = {{T5}} : 8  = {{T2}} tazas&lt;/p&gt;'}}
T9 = if ('{{Q6}}' == '*1') {''} else {if ('{{Q6}}' == '*29.6') {'&lt;p style=\"text-align: center\"&gt;{{T6}} ml = {{T6}} : 29.6 = {{T3}} tazas&lt;/p&gt;'} else {'&lt;p style=\"text-align: center\"&gt;{{T6}} onzas líquidas = {{T6}} : 8  = {{T3}} tazas&lt;/p&gt;'}}
A1 = "{{T4}} {{function}}"
function = if ('{{Q4}}' == '*1') {'tazas'} else {if ('{{Q4}}' == '*29.6') {'ml'} else {'onzas líquidas'}}
A2 = "{{T5}} {{function}}"
function = if ('{{Q5}}' == '*1') {'tazas'} else {if ('{{Q5}}' == '*29.6') {'ml'} else {'onzas líquidas'}}
A3 = "{{T6}} {{function}}"
function = if ('{{Q6}}' == '*1') {'tazas'} else {if ('{{Q6}}' == '*29.6') {'ml'} else {'onzas líquidas'}}</t>
  </si>
  <si>
    <t>&lt;p&gt;Para poder comparar estas medidas, hay que convertirlas a la misma unidad:&lt;/p&gt;{{T7.label}}{{T8.label}}{{T9.label}}&lt;p&gt;Por eso:&lt;/p&gt;&lt;p style=\"text-align: center\"&gt;{{T1}} tazas &lt; {{T2}} tazas &lt; {{T3}} tazas&lt;/p&gt;</t>
  </si>
  <si>
    <t>{
    "id": "M6-MyM-31a-I-3-EN",
    "stimulus": "&lt;p&gt;Select the smallest capacity measurement (1 fluid ounce = 29.6 mililiters).&lt;/p&gt;",
    "hint": "&lt;p&gt;Convert all the measurements to the same unit.&lt;/p&gt;",
    "feedback": "&lt;p&gt;To compare these measurements, they must be converted to the same unit:&lt;/p&gt;{{T7.label}}{{T8.label}}{{T9.label}}&lt;p&gt;Therefore:&lt;/p&gt;&lt;p style=\"text-align: center\"&gt;{{T1}} c &lt; {{T2}} c &lt; {{T3}} c&lt;/p&gt;",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c&lt;/p&gt;'} else {'&lt;p style=\"text-align: center\"&gt;{{T4}} fl oz = {{T4}} : 8 = {{T1}} c&lt;/p&gt;'}}",
                "temp": true
            },
            {
                "name": "T8",
                "label": "{{function}}",
                "function": "if ('{{Q5}}' == '*1') {''} else {if ('{{Q5}}' == '*29.6') {'&lt;p style=\"text-align: center\"&gt;{{T5}} ml = {{T5}} : 29.6 = {{T2}} c&lt;/p&gt;'} else {'&lt;p style=\"text-align: center\"&gt;{{T5}} fl oz = {{T5}} : 8  = {{T2}} c&lt;/p&gt;'}}",
                "temp": true
            },
            {
                "name": "T9",
                "label": "{{function}}",
                "function": "if ('{{Q6}}' == '*1') {''} else {if ('{{Q6}}' == '*29.6') {'&lt;p style=\"text-align: center\"&gt;{{T6}} ml = {{T6}} : 29.6 = {{T3}} c&lt;/p&gt;'} else {'&lt;p style=\"text-align: center\"&gt;{{T6}} fl oz = {{T6}} : 8  = {{T3}} c&lt;/p&gt;'}}",
                "temp": true
            },
            {
                "name": "A1",
                "label": "{{T4}} {{function}}",
                "function": "if ('{{Q4}}' == '*1') {'c'} else {if ('{{Q4}}' == '*29.6') {'ml'} else {'fl oz'}}"
            },
            {
                "name": "A2",
                "label": "{{T5}} {{function}}",
                "function": "if ('{{Q5}}' == '*1') {'c'} else {if ('{{Q5}}' == '*29.6') {'ml'} else {'fl oz'}}",
                "incorrect": true
            },
            {
                "name": "A3",
                "label": "{{T6}} {{function}}",
                "function": "if ('{{Q6}}' == '*1') {'c'} else {if ('{{Q6}}' == '*29.6') {'ml'} else {'fl oz'}}",
                "incorrect": true
            }
        ],
        "uniques": true
    },
    "algorithm": {
        "name": "trueFalse",
        "template": "Multiple choice – standard",
        "params": {
            "countCorrect": 1,
            "countIncorrect": 2,
            "showCheckIcon": false,
            "columns": 3
        }
    }
}</t>
  </si>
  <si>
    <t>&lt;p&gt;Ordena estas medidas de capacidad (1 galón = 3.79 litros).&lt;/p&gt;</t>
  </si>
  <si>
    <t>T1 = {{Q2}}*3.79
T2 = if ('{{Q1}}' &lt; '{{Q2}}') {'{{Q1}} galones'} else {'{{Q2}} galones'}
T3 = if ('{{Q2}}' &lt; '{{Q1}}') {'{{Q1}} galones'} else {'{{Q2}} galones'}
A1 = if ('{{Q1}}' &lt; '{{Q2}}') {'{{Q1}} galones'} else {'{{T1}} l'}
A2 = if ('{{Q2}}' &lt; '{{Q1}}') {'{{Q1}} galones'} else {'{{T1}} l'}</t>
  </si>
  <si>
    <t>&lt;p&gt;Para comparar medidas en unidades diferentes, hay que convertirlas a la misma unidad:&lt;/p&gt;&lt;p style=\"text-align: center\"&gt;{{T1}} l = {{T1}} : 3.79 = {{Q2}} galones&lt;/p&gt;&lt;p&gt;Por tanto:&lt;/p&gt;&lt;p style=\"text-align: center\"&gt;{{T2}} &lt; {{T3}}&lt;/p&gt;</t>
  </si>
  <si>
    <t>{
    "id": "M6-MyM-31a-E-1-EN",
    "stimulus": "&lt;p&gt;Put these capacity measurements in order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t>
  </si>
  <si>
    <t>&lt;p&gt;Ordena estas medidas de capacidad (1 onza líquida = 29.6 ml).&lt;/p&gt;</t>
  </si>
  <si>
    <t>T1 = {{Q2}}*29.6
T2 = if ('{{Q1}}' &lt; '{{Q2}}') {'{{Q1}} onzas líquidas'} else {'{{Q2}} onzas líquidas'}
T3 = if ('{{Q2}}' &lt; '{{Q1}}') {'{{Q1}} onzas líquidas'} else {'{{Q2}} onzas líquidas'}
A1 = if ('{{Q1}}' &lt; '{{Q2}}') {'{{Q1}} onzas líquidas'} else {'{{T1}} ml'}
A2 = if ('{{Q2}}' &lt; '{{Q1}}') {'{{Q1}} onzas líquidas'} else {'{{T1}} ml'}</t>
  </si>
  <si>
    <t>&lt;p&gt;Para comparar medidas en unidades diferentes, hay que convertirlas a la misma unidad:&lt;/p&gt;&lt;p style=\"text-align: center\"&gt;{{T1}} ml = {{T1}} : 29.6 = {{Q2}} onzas líquidas&lt;/p&gt;&lt;p&gt;Por tanto:&lt;/p&gt;&lt;p style=\"text-align: center\"&gt;{{T2}} &lt; {{T3}}&lt;/p&gt;</t>
  </si>
  <si>
    <t>{
    "id": "M6-MyM-31a-E-2-EN",
    "stimulus": "&lt;p&gt;Put these capacity measurements in order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t>
  </si>
  <si>
    <t>&lt;p&gt;Ordena estas medidas de capacidad (1 pinta = 2.11 l).&lt;/p&gt;</t>
  </si>
  <si>
    <t>T1 = {{Q2}}*2.11
T2 = if ('{{Q1}}' &lt; '{{Q2}}') {'{{Q1}} pintas'} else {'{{Q2}} pintas'}
T3 = if ('{{Q2}}' &lt; '{{Q1}}') {'{{Q1}} pintas'} else {'{{Q2}} pintas'}
A1 = if ('{{Q1}}' &lt; '{{Q2}}') {'{{Q1}} pintas'} else {'{{T1}} l'}
A2 = if ('{{Q2}}' &lt; '{{Q1}}') {'{{Q1}} pintas'} else {'{{T1}} l'}</t>
  </si>
  <si>
    <t>&lt;p&gt;Para comparar medidas en unidades diferentes, hay que convertirlas a la misma unidad:&lt;/p&gt;&lt;p style=\"text-align: center\"&gt;{{T1}} l = {{T1}} : 2.11 = {{Q2}} pintas&lt;/p&gt;&lt;p&gt;Por tanto:&lt;/p&gt;&lt;p style=\"text-align: center\"&gt;{{T2}} &lt; {{T3}}&lt;/p&gt;</t>
  </si>
  <si>
    <t>{
    "id": "M6-MyM-31a-E-3-EN",
    "stimulus": "&lt;p&gt;Put these capacity measurements in order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t>
  </si>
  <si>
    <t>&lt;p&gt;Los depósitos de dos coches tienen las siguientes cantidades de combustible. ¿Cuál de los dos contiene más y cuál menos? Arrastra para completar los huecos (1 galón = 3.79 litros).&lt;/p&gt;</t>
  </si>
  <si>
    <t>{
    "id": "M6-MyM-31a-A-1-EN",
    "stimulus": "&lt;p&gt;The fuel tanks of two cars have the following amounts of fuel. Which one has more and which has less? Drag to fill in the blanks.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t>
  </si>
  <si>
    <t>&lt;p&gt;Un químico está fabricando un disolvente mezclando dos sustancias que tienen los siguientes volúmenes. ¿Cuál de las dos cantidades es mayor? Arrastra para completar los huecos  (1 onza líquida = 29.6 ml).&lt;/p&gt;</t>
  </si>
  <si>
    <t>{
    "id": "M6-MyM-31a-A-2-EN",
    "stimulus": "&lt;p&gt;A chemist is making a solvent by mixing two substances with the following volumes. Which of the two amounts is greater? Drag to fill in the blanks.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t>
  </si>
  <si>
    <t>&lt;p&gt;Durante la boda de Alberto y Maite se han bebido las siguientes cantidades de refresco de limón y naranja respectivamente. ¿Cuál ha sido el más y el menos bebido? Arrastra para completar los huecos (1 pinta = 2.11 l).&lt;/p&gt;</t>
  </si>
  <si>
    <t>{
    "id": "M6-MyM-31a-A-3-EN",
    "stimulus": "&lt;p&gt;In Albert and Maggie's wedding, the following amounts of lemon and orange soda were drunk respectively. Which were the most and the least drunk? Drag to fill in the blanks.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t>
  </si>
  <si>
    <t>M6-MyM-31b</t>
  </si>
  <si>
    <t>Establece equivalencias entre las unidades convencionales y métricas de capacidad (l, ml, onzas, tazas, pintas, cuartos y galones)</t>
  </si>
  <si>
    <t>¿Cuánto son {{Q1}} galones? (1 galón = 3.79 litros).</t>
  </si>
  <si>
    <t>Q1 = Min = 5; Max = 20; Step = 1
Q2 = Min = 5; Max = 20; Step = 1
Q3 = Min = 5; Max = 20; Step = 1</t>
  </si>
  <si>
    <t>T1 = Lemonlib.round({{Q1}}*3.79, 2
T2 = Lemonlib.round({{Q2}}*3.79, 2
T3 = Lemonlib.round({{Q3}}*3.79, 2
A1={{T1}} l#*
A2={{T2}} l#
A3={{T3}} l#</t>
  </si>
  <si>
    <t>&lt;p&gt;La forma de calcular esta equivalencia es:&lt;/p&gt;&lt;p style="text-align: center"&gt;{{Q1}} galones = {{Q1}} × 3.79 = ...&lt;/p&gt;</t>
  </si>
  <si>
    <t>&lt;p&gt;La forma de calcular esta equivalencia es:&lt;/p&gt;&lt;p style="text-align: center"&gt;{{Q1}} galones = {{Q1}} × 3.79 = {{A1}} l&lt;/p&gt;</t>
  </si>
  <si>
    <t>{
    "id": "M6-MyM-31b-I-1-EN",
    "stimulus": "What is the equivalent of {{Q1}} gal? (1 gallon = 3.79 liters)",
    "hint": "&lt;p&gt;The way to calculate this equivalence is:&lt;/p&gt;&lt;p style=\"text-align: center\"&gt;{{Q1}} gal = {{Q1}} × 3.79 = ...&lt;/p&gt;",
    "feedback": "&lt;p&gt;The way to calculate this equivalence is:&lt;/p&gt;&lt;p style=\"text-align: center\"&gt;{{Q1}} gal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t>
  </si>
  <si>
    <t>¿Cuánto son {{Q1}} onzas líquidas? (1 onza líquida = 29.6 ml).</t>
  </si>
  <si>
    <t>T1 = Lemonlib.round({{Q1}}*29.6, 2
T2 = Lemonlib.round({{Q2}}*29.6, 2
T3 = Lemonlib.round({{Q3}}*29.6, 2
A1={{T1}} ml#*
A2={{T2}} ml#
A3={{T3}} ml#</t>
  </si>
  <si>
    <t>&lt;p&gt;La forma de calcular esta equivalencia es:&lt;/p&gt;&lt;p style="text-align: center"&gt;{{Q1}} onzas líquidas = {{Q1}} × 29.6 = ...&lt;/p&gt;</t>
  </si>
  <si>
    <t>&lt;p&gt;La forma de calcular esta equivalencia es:&lt;/p&gt;&lt;p style="text-align: center"&gt;{{Q1}} onzas líquidas = {{Q1}} × 29.6 = {{A1}} ml&lt;/p&gt;</t>
  </si>
  <si>
    <t>{
    "id": "M6-MyM-31b-I-2-EN",
    "stimulus": "What is the equivalent of {{Q1}} fl oz? (1 fluid ounce = 29.6 mililiters)",
    "hint": "&lt;p&gt;The way to calculate this equivalence is:&lt;/p&gt;&lt;p style=\"text-align: center\"&gt;{{Q1}} fl oz = {{Q1}} × 29.6 = ...&lt;/p&gt;",
    "feedback": "&lt;p&gt;The way to calculate this equivalence is:&lt;/p&gt;&lt;p style=\"text-align: center\"&gt;{{Q1}} fl oz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t>
  </si>
  <si>
    <t>¿Cuánto son {{T1}} l? (1 pinta = 2.11 l).</t>
  </si>
  <si>
    <t>T1 = Lemonlib.round({{Q1}}*2.11, 2)
A1={{Q1}} pintas#*
A2={{Q2}} pintas#
A3={{Q3}} pintas#</t>
  </si>
  <si>
    <t>&lt;p&gt;La forma de calcular esta equivalencia es:&lt;/p&gt;&lt;p style="text-align: center"&gt;{{T1}} l = {{Q1}} : 2.11 = ...&lt;/p&gt;</t>
  </si>
  <si>
    <t>&lt;p&gt;La forma de calcular esta equivalencia es:&lt;/p&gt;&lt;p style="text-align: center"&gt;{{T1}} l = {{Q1}} : 2.11 = {{A1}} pintas&lt;/p&gt;</t>
  </si>
  <si>
    <t>{
    "id": "M6-MyM-31b-I-3-EN",
    "stimulus": "What is the equivalent of {{T1}} l? (1 pint = 2.11 liters).",
    "hint": "&lt;p&gt;The way to calculate this equivalence is:&lt;/p&gt;&lt;p style=\"text-align: center\"&gt;{{T1}} l = {{T1}} : 2.11 = ...&lt;/p&gt;",
    "feedback": "&lt;p&gt;The way to calculate this equivalence is:&lt;/p&gt;&lt;p style=\"text-align: center\"&gt;{{T1}} l = {{T1}} : 2.11 = {{Q1}} pt&lt;/p&gt;",
    "seed": {
        "parameters": [
            {
                "name": "Q1",
                "label": null,
                "min": 5,
                "max": 20,
                "step": 1
            },
            {
                "name": "Q2",
                "label": null,
                "min": 5,
                "max": 20,
                "step": 1
            },
            {
                "name": "Q3",
                "label": null,
                "min": 5,
                "max": 20,
                "step": 1
            }
        ],
        "calculated": [
            {
                "name": "T1",
                "label": "{{function}}",
                "function": "Lemonlib.round({{Q1}}*2.11, 2)",
                "temp": true
            },
            {
                "name": "A1",
                "label": "{{Q1}} pt"
            },
            {
                "name": "A2",
                "label": "{{Q2}} pt",
                "incorrect": true
            },
            {
                "name": "A3",
                "label": "{{Q3}} pt",
                "incorrect": true
            }
        ],
        "uniques": true
    },
    "algorithm": {
        "name": "trueFalse",
        "template": "Multiple choice – standard",
        "params": {
            "countCorrect": 1,
            "countIncorrect": 2,
            "showCheckIcon": false,
            "columns": 3
        }
    }
}</t>
  </si>
  <si>
    <t>¿Cuánto son {{T1}} l? (1 taza = 0.24 l).</t>
  </si>
  <si>
    <t>T1 = Lemonlib.round({{Q1}}*0.24, 2)
A1={{Q1}} tazas#*
A2={{Q2}} tazas#
A3={{Q3}} tazas#</t>
  </si>
  <si>
    <t>&lt;p&gt;La forma de calcular esta equivalencia es:&lt;/p&gt;&lt;p style="text-align: center"&gt;{{T1}} l = {{Q1}} : 0.24 = ...&lt;/p&gt;</t>
  </si>
  <si>
    <t>&lt;p&gt;La forma de calcular esta equivalencia es:&lt;/p&gt;&lt;p style="text-align: center"&gt;{{T1}} l = {{Q1}} : 0.24 = {{A1}} tazas&lt;/p&gt;</t>
  </si>
  <si>
    <t>{
    "id": "M6-MyM-31b-I-4-EN",
    "stimulus": "What is the equivalent of {{T1}} l? (1 cup = 0.24 liters).",
    "hint": "&lt;p&gt;The way to calculate this equivalence is:&lt;/p&gt;&lt;p style=\"text-align: center\"&gt;{{T1}} l = {{T1}} : 0.24 = ...&lt;/p&gt;",
    "feedback": "&lt;p&gt;The way to calculate this equivalence is:&lt;/p&gt;&lt;p style=\"text-align: center\"&gt;{{T1}} l = {{T1}} : 0.24 = {{Q1}} c&lt;/p&gt;",
    "seed": {
        "parameters": [
            {
                "name": "Q1",
                "label": null,
                "min": 5,
                "max": 20,
                "step": 1
            },
            {
                "name": "Q2",
                "label": null,
                "min": 5,
                "max": 20,
                "step": 1
            },
            {
                "name": "Q3",
                "label": null,
                "min": 5,
                "max": 20,
                "step": 1
            }
        ],
        "calculated": [
            {
                "name": "T1",
                "label": "{{function}}",
                "function": "Lemonlib.round({{Q1}}*0.24, 2)",
                "temp": true
            },
            {
                "name": "A1",
                "label": "{{Q1}} c"
            },
            {
                "name": "A2",
                "label": "{{Q2}} c",
                "incorrect": true
            },
            {
                "name": "A3",
                "label": "{{Q3}} c",
                "incorrect": true
            }
        ],
        "uniques": true
    },
    "algorithm": {
        "name": "trueFalse",
        "template": "Multiple choice – standard",
        "params": {
            "countCorrect": 1,
            "countIncorrect": 2,
            "showCheckIcon": false,
            "columns": 3
        }
    }
}</t>
  </si>
  <si>
    <t>&lt;p&gt;Calcula esta equivalencia (1 cuarto = 0.95 l). Redondea el resultado a las centésimas.&lt;/p&gt;</t>
  </si>
  <si>
    <t>&lt;p&gt;{{Q1}} l = {{response}} cuartos&lt;/p&gt;</t>
  </si>
  <si>
    <t>Q1 = Min = 5; Max = 20; Step = 1</t>
  </si>
  <si>
    <t>A1 = Lemonlib.round({{Q1}}/0.95, 2)</t>
  </si>
  <si>
    <t>&lt;p&gt;La forma de calcular esta equivalencia es:&lt;/p&gt;&lt;p style="text-align: center"&gt;{{Q1}} l = {{Q1}} : 0.95 = ...&lt;/p&gt;</t>
  </si>
  <si>
    <t>&lt;p&gt;La forma de calcular esta equivalencia es:&lt;/p&gt;&lt;p style="text-align: center"&gt;{{Q1}} l = {{Q1}} : 0.95 = {{A1}} cuartos&lt;/p&gt;</t>
  </si>
  <si>
    <t>{
    "id": "M6-MyM-31b-E-1-EN",
    "stimulus": "&lt;p&gt;Calculate this equivalence (1 quart = 0.95 liters). Round the result to teh hundreths.&lt;/p&gt;",
    "template": "&lt;p style=\"text-align:center;\"&gt;{{Q1}} l = {{response}} qt&lt;/p&gt;",
    "hint": "&lt;p&gt;The way to calculate this equivalence is:&lt;/p&gt;&lt;p style=\"text-align: center\"&gt;{{Q1}} l = {{Q1}} : 0.95 = ...&lt;/p&gt;",
    "feedback": "&lt;p&gt;The way to calculate this equivalence is:&lt;/p&gt;&lt;p style=\"text-align: center\"&gt;{{Q1}} l = {{Q1}} : 0.95 = {{A1}} qt&lt;/p&gt;",
    "seed": {
        "parameters": [
            {
                "name": "Q1",
                "label": null,
                "min": 5,
                "max": 20,
                "step": 1
            }
        ],
        "calculated": [
            {
                "name": "A1",
                "label": "{{function}}",
                "function": "Lemonlib.round({{Q1}}/0.95, 2)"
            }
        ],
        "uniques": true
    },
    "algorithm": {
        "name": "calculateOperation",
        "params": {
            "method": "equivLiteral",
            "keyboard": "INTERMEDIATE"
        }
    }
}</t>
  </si>
  <si>
    <t>&lt;p&gt;Calcula esta equivalencia (1 onza líquida = 29.6 ml). Redondea el resultado a las centésimas.&lt;/p&gt;</t>
  </si>
  <si>
    <t>&lt;p&gt;{{Q1}} ml = {{response}} onzas líquidas&lt;/p&gt;</t>
  </si>
  <si>
    <t>Q1 = Min = 50; Max = 200; Step = 1</t>
  </si>
  <si>
    <t>A1 = Lemonlib.round({{Q1}}/29.6, 2)</t>
  </si>
  <si>
    <t>&lt;p&gt;La forma de calcular esta equivalencia es:&lt;/p&gt;&lt;p style="text-align: center"&gt;{{Q1}} ml = {{Q1}} : 29.6 = ...&lt;/p&gt;</t>
  </si>
  <si>
    <t>&lt;p&gt;La forma de calcular esta equivalencia es:&lt;/p&gt;&lt;p style="text-align: center"&gt;{{Q1}} ml = {{Q1}} : 29.6 = {{A1}} onzas líquidas&lt;/p&gt;</t>
  </si>
  <si>
    <t>{
    "id": "M6-MyM-31b-E-2-EN",
    "stimulus": "&lt;p&gt;Calculate this equivalence (1 fluid ounce = 29.6 mililiters). Round the result to the hundredths.&lt;/p&gt;",
    "template": "&lt;p style=\"text-align:center;\"&gt;{{Q1}} ml = {{response}} fl oz&lt;/p&gt;",
    "hint": "&lt;p&gt;The way to calculate this equivalence is:&lt;/p&gt;&lt;p style=\"text-align: center\"&gt;{{Q1}} ml = {{Q1}} : 29.6 = ...&lt;/p&gt;",
    "feedback": "&lt;p&gt;The way to calculate this equivalence is:&lt;/p&gt;&lt;p style=\"text-align: center\"&gt;{{Q1}} ml = {{Q1}} : 29.6 = {{A1}} fl oz&lt;/p&gt;",
    "seed": {
        "parameters": [
            {
                "name": "Q1",
                "label": null,
                "min": 50,
                "max": 200,
                "step": 1
            }
        ],
        "calculated": [
            {
                "name": "A1",
                "label": "{{function}}",
                "function": "Lemonlib.round({{Q1}}/29.6, 2)"
            }
        ],
        "uniques": true
    },
    "algorithm": {
        "name": "calculateOperation",
        "params": {
            "method": "equivLiteral",
            "keyboard": "INTERMEDIATE"
        }
    }
}</t>
  </si>
  <si>
    <t>&lt;p&gt;Calcula esta equivalencia (1 pinta = 2.11 l).&lt;/p&gt;</t>
  </si>
  <si>
    <t>&lt;p&gt;{{Q1}} pintas = {{response}} l&lt;/p&gt;</t>
  </si>
  <si>
    <t>A1 = Lemonlib.round({{Q1}}*2.11, 2)</t>
  </si>
  <si>
    <t>&lt;p&gt;La forma de calcular esta equivalencia es:&lt;/p&gt;&lt;p style="text-align: center"&gt;{{Q1}} pintas = {{Q1}} × 2.11 = ...&lt;/p&gt;</t>
  </si>
  <si>
    <t>&lt;p&gt;La forma de calcular esta equivalencia es:&lt;/p&gt;&lt;p style="text-align: center"&gt;{{Q1}} pintas = {{Q1}} × 2.11 = {{A1}} l&lt;/p&gt;</t>
  </si>
  <si>
    <t>{
    "id": "M6-MyM-31b-E-3-EN",
    "stimulus": "&lt;p&gt;Calculate this equivalence (1 pint = 2.11 liters).&lt;/p&gt;",
    "template": "&lt;p style=\"text-align:center;\"&gt;{{Q1}} pt = {{response}} l&lt;/p&gt;",
    "hint": "&lt;p&gt;The way to calculate this equivalence is:&lt;/p&gt;&lt;p style=\"text-align: center\"&gt;{{Q1}} pt = {{Q1}} × 2.11 = ...&lt;/p&gt;",
    "feedback": "&lt;p&gt;The way to calculate this equivalence is:&lt;/p&gt;&lt;p style=\"text-align: center\"&gt;{{Q1}} pt = {{Q1}} × 2.11 = {{A1}} l&lt;/p&gt;",
    "seed": {
        "parameters": [
            {
                "name": "Q1",
                "label": null,
                "min": 5,
                "max": 20,
                "step": 1
            }
        ],
        "calculated": [
            {
                "name": "A1",
                "label": "{{function}}",
                "function": "Lemonlib.round({{Q1}}*2.11, 2)"
            }
        ],
        "uniques": true
    },
    "algorithm": {
        "name": "calculateOperation",
        "params": {
            "method": "equivLiteral",
            "keyboard": "INTERMEDIATE"
        }
    }
}</t>
  </si>
  <si>
    <t>&lt;p&gt;Calcula esta equivalencia (1 taza = 0.24 l).&lt;/p&gt;</t>
  </si>
  <si>
    <t>&lt;p&gt;{{Q1}} tazas = {{response}} l&lt;/p&gt;</t>
  </si>
  <si>
    <t>A1 = Lemonlib.round({{Q1}}*0.24, 2)</t>
  </si>
  <si>
    <t>&lt;p&gt;La forma de calcular esta equivalencia es:&lt;/p&gt;&lt;p style="text-align: center"&gt;{{Q1}} tazas = {{Q1}} × 0.24 = ...&lt;/p&gt;</t>
  </si>
  <si>
    <t>&lt;p&gt;La forma de calcular esta equivalencia es:&lt;/p&gt;&lt;p style="text-align: center"&gt;{{Q1}} tazas = {{Q1}} × 0.24 = {{A1}} l&lt;/p&gt;</t>
  </si>
  <si>
    <t>{
    "id": "M6-MyM-31b-E-4-EN",
    "stimulus": "&lt;p&gt;Calculate this equivalence (1 cup = 0.24 liters).&lt;/p&gt;",
    "template": "&lt;p style=\"text-align:center;\"&gt;{{Q1}} c = {{response}} l&lt;/p&gt;",
    "hint": "&lt;p&gt;The way to calculate this equivalence is:&lt;/p&gt;&lt;p style=\"text-align: center\"&gt;{{Q1}} c = {{Q1}} × 0.24 = ...&lt;/p&gt;",
    "feedback": "&lt;p&gt;The way to calculate this equivalence is:&lt;/p&gt;&lt;p style=\"text-align: center\"&gt;{{Q1}} c = {{Q1}} × 0.24 = {{A1}} l&lt;/p&gt;",
    "seed": {
        "parameters": [
            {
                "name": "Q1",
                "label": null,
                "min": 5,
                "max": 20,
                "step": 1
            }
        ],
        "calculated": [
            {
                "name": "A1",
                "label": "{{function}}",
                "function": "Lemonlib.round({{Q1}}*0.24, 2)"
            }
        ],
        "uniques": true
    },
    "algorithm": {
        "name": "calculateOperation",
        "params": {
            "method": "equivLiteral",
            "keyboard": "INTERMEDIATE"
        }
    }
}</t>
  </si>
  <si>
    <t>&lt;p&gt;Para preparar una receta, el chef Andoni tiene que usar {{Q1}} litros de leche. ¿A cuántos tazas equivalen? (1 taza = 0.24 l).&lt;/p&gt;</t>
  </si>
  <si>
    <t>&lt;p&gt;Va a usar {{response}} tazas.&lt;/p&gt;</t>
  </si>
  <si>
    <t>Q1 = Min = 0.5; Max = 1; Step = 0.1</t>
  </si>
  <si>
    <t>A1 = Lemonlib.round({{Q1}}/0.24, 2)</t>
  </si>
  <si>
    <t>&lt;p&gt;La forma de calcular esta equivalencia es:&lt;/p&gt;&lt;p style="text-align: center"&gt;{{Q1}} l = {{Q1}} : 0.24 = ...&lt;/p&gt;</t>
  </si>
  <si>
    <t>&lt;p&gt;La forma de calcular esta equivalencia es:&lt;/p&gt;&lt;p style="text-align: center"&gt;{{Q1}} l = {{Q1}} : 0.24 = {{A1}} tazas&lt;/p&gt;</t>
  </si>
  <si>
    <t>{
    "id": "M6-MyM-31b-A-1-EN",
    "stimulus": "&lt;p&gt;To prepare a recipe, chef Anthony needs to use {{Q1}} l of milk. How many cups is this equivalent to? (1 cup = 0.24 liters)&lt;/p&gt;",
    "template": "&lt;p&gt;He will use {{response}} c.&lt;/p&gt;",
    "hint": "&lt;p&gt;The way to calculate this equivalence is:&lt;/p&gt;&lt;p style=\"text-align: center\"&gt;{{Q1}} l = {{Q1}} : 0.24 = ...&lt;/p&gt;",
    "feedback": "&lt;p&gt;The way to calculate this equivalence is:&lt;/p&gt;&lt;p style=\"text-align: center\"&gt;{{Q1}} l = {{Q1}} : 0.24 = {{A1}} c&lt;/p&gt;",
    "seed": {
        "parameters": [
            {
                "name": "Q1",
                "label": null,
                "min": 0.5,
                "max": 1,
                "step": 0.1
            }
        ],
        "calculated": [
            {
                "name": "A1",
                "label": "{{function}}",
                "function": "Lemonlib.round({{Q1}}/0.24, 2)"
            }
        ],
        "uniques": true
    },
    "algorithm": {
        "name": "calculateOperation",
        "params": {
            "method": "equivLiteral",
            "keyboard": "INTERMEDIATE"
        }
    }
}</t>
  </si>
  <si>
    <t>&lt;p&gt;Un cine ha comprado {{Q1}} l de refresco, pero no saben si van a tener espacio para guardarlos en su almacén. Como hasta ahora compraban los refrescos por galones, necesitan saber a cuánto equivalen esos litros. ¿Podrías calcular esta conversión? (1 galón = 3.79 l).&lt;/p&gt;</t>
  </si>
  <si>
    <t>&lt;p&gt;{{Q1}} l equivalen a {{response}} galones.&lt;/p&gt;</t>
  </si>
  <si>
    <t>Q1 = Min = 50; Max = 100; Step = 0.5</t>
  </si>
  <si>
    <t>A1 = Lemonlib.round({{Q1}}/3.79, 2)</t>
  </si>
  <si>
    <t>&lt;p&gt;La forma de calcular esta equivalencia es:&lt;/p&gt;&lt;p style="text-align: center"&gt;{{Q1}} l = {{Q1}} : 3.79 = ...&lt;/p&gt;</t>
  </si>
  <si>
    <t>&lt;p&gt;La forma de calcular esta equivalencia es:&lt;/p&gt;&lt;p style="text-align: center"&gt;{{Q1}} l = {{Q1}} : 3.79 = {{A1}} galones&lt;/p&gt;</t>
  </si>
  <si>
    <t>{
    "id": "M6-MyM-31b-A-2-EN",
    "stimulus": "&lt;p&gt;A movie theater has purchased {{Q1}} l of soft drinks, but they are not sure if they will have room to store them in their warehouse. Since they used to buy soft drinks in gallons, they need to know the equivalence in gallons. Can you calculate this conversion? (1 gallon = 3.79 liters)&lt;/p&gt;",
    "template": "&lt;p&gt;{{Q1}} l is equivalent to {{response}} gal.&lt;/p&gt;",
    "hint": "&lt;p&gt;The way to calculate this equivalence is:&lt;/p&gt;&lt;p style=\"text-align: center\"&gt;{{Q1}} l = {{Q1}} : 3.79 = ...&lt;/p&gt;",
    "feedback": "&lt;p&gt;The way to calculate this equivalence is:&lt;/p&gt;&lt;p style=\"text-align: center\"&gt;{{Q1}} l = {{Q1}} : 3.79 = {{A1}} gal&lt;/p&gt;",
    "seed": {
        "parameters": [
            {
                "name": "Q1",
                "label": null,
                "min": 50,
                "max": 100,
                "step": 0.5
            }
        ],
        "calculated": [
            {
                "name": "A1",
                "label": "{{function}}",
                "function": "Lemonlib.round({{Q1}}/3.79, 2)"
            }
        ],
        "uniques": true
    },
    "algorithm": {
        "name": "calculateOperation",
        "params": {
            "method": "equivLiteral",
            "keyboard": "INTERMEDIATE"
        }
    }
}</t>
  </si>
  <si>
    <t>&lt;p&gt;En su casa de campo, Eloi tiene un depósito de agua con {{Q1}} cuartos de capacidad. ¿Con cuántos litros podría llenarlo? (1 cuarto = 0.95 l).&lt;/p&gt;</t>
  </si>
  <si>
    <t>&lt;p&gt;El depósito tiene una capacidad de {{response}} l.&lt;/p&gt;</t>
  </si>
  <si>
    <t>Q1 = Min = 1000; Max = 2000; Step = 10</t>
  </si>
  <si>
    <t>A1 = {{Q1}}*0.95</t>
  </si>
  <si>
    <t>&lt;p&gt;La forma de calcular esta equivalencia es:&lt;/p&gt;&lt;p style="text-align: center"&gt;{{Q1}} cuartos = {{Q1}} × 0.95 = ...&lt;/p&gt;</t>
  </si>
  <si>
    <t>&lt;p&gt;La forma de calcular esta equivalencia es:&lt;/p&gt;&lt;p style="text-align: center"&gt;{{Q1}} cuartos = {{Q1}} × 0.95 = {{A1}} l&lt;/p&gt;</t>
  </si>
  <si>
    <t>{
    "id": "M6-MyM-31b-A-3-EN",
    "stimulus": "&lt;p&gt;In his country house, Elijah has a water tank with a capacity of {{Q1}} qt. How many liters could he fill it with? (1 quart = 0.95 liters)&lt;/p&gt;",
    "template": "&lt;p&gt;The tank has a capacity of {{response}} l.&lt;/p&gt;",
    "hint": "&lt;p&gt;The way to calculate this equivalence is:&lt;/p&gt;&lt;p style=\"text-align: center\"&gt;{{Q1}} qt = {{Q1}} × 0.95 = ...&lt;/p&gt;",
    "feedback": "&lt;p&gt;The way to calculate this equivalence is:&lt;/p&gt;&lt;p style=\"text-align: center\"&gt;{{Q1}} qt = {{Q1}} × 0.95 = {{A1}} l&lt;/p&gt;",
    "seed": {
        "parameters": [
            {
                "name": "Q1",
                "label": null,
                "min": 1000,
                "max": 2000,
                "step": 10
            }
        ],
        "calculated": [
            {
                "name": "A1",
                "label": "{{function}}",
                "function": "{{Q1}}*0.95"
            }
        ],
        "uniques": true
    },
    "algorithm": {
        "name": "calculateOperation",
        "params": {
            "method": "equivLiteral",
            "keyboard": "INTERMEDIATE"
        }
    }
}</t>
  </si>
  <si>
    <t>M6-MyM-32a</t>
  </si>
  <si>
    <t>Compara unidades convencionales y métricas de masa (kg, g, mg, onzas, libras y toneladas)</t>
  </si>
  <si>
    <t>&lt;p&gt;Selecciona la medida de masa más pequeña (1 libra = 0.45 kg).&lt;/p&gt;</t>
  </si>
  <si>
    <t>Q1 = "min": 5, "max": 20, "step": 1
Q2 = "min": 5, "max": 20, "step": 1
Q3 = "min": 5, "max": 20, "step": 1
Q4 = "list": ["*1", "*0.45", "*16"]
Q5 = "list": ["*1", "*0.45", "*16"]
Q6 = "list": ["*1", "*0.45", "*16"]</t>
  </si>
  <si>
    <t>T1 = [{{Q1}}, {{Q2}}, {{Q3}}].sort(function(a, b){return a - b;})[0]
T2 = [{{Q1}}, {{Q2}}, {{Q3}}].sort(function(a, b){return a - b;})[1]
T3 = [{{Q1}}, {{Q2}}, {{Q3}}].sort(function(a, b){return a - b;})[2]
T4 = Lemonlib.round({{T1}}{{Q4}}, 2)
T5 = Lemonlib.round({{T2}}{{Q5}}, 2)
T6 = Lemonlib.round({{T3}}{{Q6}}, 2)
T7 = if ('{{Q4}}' == '*1') {''} else {if ('{{Q4}}' == '*0.45') {'&lt;p style=\"text-align: center\"&gt;{{T4}} kg = {{T4}} : 0.45 = {{T1}} libras&lt;/p&gt;'} else {'&lt;p style=\"text-align: center\"&gt;{{T4}} onzas = {{T4}} : 16 = {{T1}} libras&lt;/p&gt;'}}
T8 = if ('{{Q5}}' == '*1') {''} else {if ('{{Q5}}' == '*0.45') {'&lt;p style=\"text-align: center\"&gt;{{T5}} kg = {{T5}} : 0.45 = {{T2}} libras&lt;/p&gt;'} else {'&lt;p style=\"text-align: center\"&gt;{{T5}} onzas = {{T5}} : 16 = {{T2}} libras&lt;/p&gt;'}}
T9 = if ('{{Q6}}' == '*1') {''} else {if ('{{Q6}}' == '*0.45') {'&lt;p style=\"text-align: center\"&gt;{{T6}} kg = {{T6}} : 0.45 = {{T3}} libras&lt;/p&gt;'} else {'&lt;p style=\"text-align: center\"&gt;{{T6}} onzas = {{T6}} : 16 = {{T3}} libras&lt;/p&gt;'}}
A1 = "{{T4}} {{function}}"
function = if ('{{Q4}}' == '*1') {'libras'} else {if ('{{Q4}}' == '*0.45') {'kg'} else {'onzas'}}
A2 = "{{T5}} {{function}}"
function = if ('{{Q5}}' == '*1') {'libras'} else {if ('{{Q5}}' == '*0.45') {'kg'} else {'onzas'}}
A3 = "{{T6}} {{function}}"
function = if ('{{Q6}}' == '*1') {'libras'} else {if ('{{Q6}}' == '*0.45') {'kg'} else {'onzas'}}</t>
  </si>
  <si>
    <t>&lt;p&gt;Para poder comparar estas medidas, hay que convertirlas a la misma unidad:&lt;/p&gt;{{T7.label}}{{T8.label}}{{T9.label}}&lt;p&gt;Por eso:&lt;/p&gt;&lt;p style=\"text-align: center\"&gt;{{T1}} libras &lt; {{T2}} libras &lt; {{T3}} libras&lt;/p&gt;</t>
  </si>
  <si>
    <t>{
    "id": "M6-MyM-32a-I-1-EN",
    "stimulus": "&lt;p&gt;Select the smallest mass measurement (1 pound = 0.45 kilograms).&lt;/p&gt;",
    "hint": "&lt;p&gt;Convert all the measurements to the same unit.&lt;/p&gt;",
    "feedback": "&lt;p&gt;To compare these measurements, they must be converted to the same unit:&lt;/p&gt;{{T7.label}}{{T8.label}}{{T9.label}}&lt;p&gt;Therefore:&lt;/p&gt;&lt;p style=\"text-align: center\"&gt;{{T1}} lb &lt; {{T2}} lb &lt; {{T3}} lb&lt;/p&gt;",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lb&lt;/p&gt;'} else {'&lt;p style=\"text-align: center\"&gt;{{T4}} oz = {{T4}} : 16 = {{T1}} lb&lt;/p&gt;'}}",
                "temp": true
            },
            {
                "name": "T8",
                "label": "{{function}}",
                "function": "if ('{{Q5}}' == '*1') {''} else {if ('{{Q5}}' == '*0.45') {'&lt;p style=\"text-align: center\"&gt;{{T5}} kg = {{T5}} : 0.45 = {{T2}} lb&lt;/p&gt;'} else {'&lt;p style=\"text-align: center\"&gt;{{T5}} oz = {{T5}} : 16 = {{T2}} lb&lt;/p&gt;'}}",
                "temp": true
            },
            {
                "name": "T9",
                "label": "{{function}}",
                "function": "if ('{{Q6}}' == '*1') {''} else {if ('{{Q6}}' == '*0.45') {'&lt;p style=\"text-align: center\"&gt;{{T6}} kg = {{T6}} : 0.45 = {{T3}} lb&lt;/p&gt;'} else {'&lt;p style=\"text-align: center\"&gt;{{T6}} oz = {{T6}} : 16 = {{T3}} lb&lt;/p&gt;'}}",
                "temp": true
            },
            {
                "name": "A1",
                "label": "{{T4}} {{function}}",
                "function": "if ('{{Q4}}' == '*1') {'lb'} else {if ('{{Q4}}' == '*0.45') {'kg'} else {'oz'}}"
            },
            {
                "name": "A2",
                "label": "{{T5}} {{function}}",
                "function": "if ('{{Q5}}' == '*1') {'lb'} else {if ('{{Q5}}' == '*0.45') {'kg'} else {'oz'}}",
                "incorrect": true
            },
            {
                "name": "A3",
                "label": "{{T6}} {{function}}",
                "function": "if ('{{Q6}}' == '*1') {'lb'} else {if ('{{Q6}}' == '*0.45') {'kg'} else {'oz'}}",
                "incorrect": true
            }
        ],
        "uniques": true
    },
    "algorithm": {
        "name": "trueFalse",
        "template": "Multiple choice – standard",
        "params": {
            "countCorrect": 1,
            "countIncorrect": 2,
            "showCheckIcon": false,
            "columns": 3
        }
    }
}</t>
  </si>
  <si>
    <t>&lt;p&gt;Selecciona la medida de masa más pequeña (1 tonelada corta = 2 000 libras, 1 tonelada corta = 907 kg).&lt;/p&gt;</t>
  </si>
  <si>
    <t>Q1 = "min": 5, "max": 20, "step": 1
Q2 = "min": 5, "max": 20, "step": 1
Q3 = "min": 5, "max": 20, "step": 1
Q4 = "list": ["*1", "*2000", "*907"]
Q5 = "list": ["*1", "*2000", "*907"]
Q6 = "list": ["*1", "*2000", "*907"]</t>
  </si>
  <si>
    <t>T1 = [{{Q1}}, {{Q2}}, {{Q3}}].sort(function(a, b){return a - b;})[0]
T2 = [{{Q1}}, {{Q2}}, {{Q3}}].sort(function(a, b){return a - b;})[1]
T3 = [{{Q1}}, {{Q2}}, {{Q3}}].sort(function(a, b){return a - b;})[2]
T4 = Lemonlib.round({{T1}}{{Q4}}, 2)
T5 = Lemonlib.round({{T2}}{{Q5}}, 2)
T6 = Lemonlib.round({{T3}}{{Q6}}, 2)
T7 = if ('{{Q4}}' == '*1') {''} else {if ('{{Q4}}' == '*2000') {'&lt;p style=\"text-align: center\"&gt;{{T4}} libras = {{T4}} : 2000 = {{T1}} toneladas cortas&lt;/p&gt;'} else {'&lt;p style=\"text-align: center\"&gt;{{T4}} kg = {{T4}} : 907 = {{T1}} toneladas cortas&lt;/p&gt;'}}
T8 = if ('{{Q5}}' == '*1') {''} else {if ('{{Q5}}' == '*2000') {'&lt;p style=\"text-align: center\"&gt;{{T5}} libras = {{T5}} : 2000 = {{T2}} toneladas cortas&lt;/p&gt;'} else {'&lt;p style=\"text-align: center\"&gt;{{T5}} kg = {{T5}} : 907  = {{T2}} toneladas cortas&lt;/p&gt;'}}
T9 = if ('{{Q6}}' == '*1') {''} else {if ('{{Q6}}' == '*2000') {'&lt;p style=\"text-align: center\"&gt;{{T6}} libras = {{T6}} : 2000 = {{T3}} toneladas cortas&lt;/p&gt;'} else {'&lt;p style=\"text-align: center\"&gt;{{T6}} kg = {{T6}} : 907  = {{T3}} toneladas cortas&lt;/p&gt;'}}
A1 = "{{T4}} {{function}}"
function = if ('{{Q4}}' == '*1') {'toneladas cortas'} else {if ('{{Q4}}' == '*2000') {'libras'} else {'kg'}}
A2 = "{{T5}} {{function}}"
function = if ('{{Q5}}' == '*1') {'toneladas cortas'} else {if ('{{Q5}}' == '*2000') {'libras'} else {'kg'}}
A3 = "{{T6}} {{function}}"
function = if ('{{Q6}}' == '*1') {'toneladas cortas'} else {if ('{{Q6}}' == '*2000') {'libras'} else {'kg'}}</t>
  </si>
  <si>
    <t>&lt;p&gt;Para poder comparar estas medidas, hay que convertirlas a la misma unidad:&lt;/p&gt;{{T7.label}}{{T8.label}}{{T9.label}}&lt;p&gt;Por eso:&lt;/p&gt;&lt;p style=\"text-align: center\"&gt;{{T1}} toneladas cortas &lt; {{T2}} toneladas cortas &lt; {{T3}} toneladas cortas&lt;/p&gt;</t>
  </si>
  <si>
    <t>{
    "id": "M6-MyM-32a-I-2-EN",
    "stimulus": "&lt;p&gt;Select the smallest mass measurement (1 short ton = 2 000 pounds, 1 short ton = 907 kilograms).&lt;/p&gt;",
    "hint": "&lt;p&gt;Convert all the measurements to the same unit.&lt;/p&gt;",
    "feedback": "&lt;p&gt;To compare these measurements, they must be converted to the same unit:&lt;/p&gt;{{T7.label}}{{T8.label}}{{T9.label}}&lt;p&gt;Therefore:&lt;/p&gt;&lt;p style=\"text-align: center\"&gt;{{T1}} short tons &lt; {{T2}} short tons &lt; {{T3}} short tons&lt;/p&gt;",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lb = {{T4}} : 2000 = {{T1}} short tons&lt;/p&gt;'} else {'&lt;p style=\"text-align: center\"&gt;{{T4}} kg = {{T4}} : 907 = {{T1}} short tons&lt;/p&gt;'}}",
                "temp": true
            },
            {
                "name": "T8",
                "label": "{{function}}",
                "function": "if ('{{Q5}}' == '*1') {''} else {if ('{{Q5}}' == '*2000') {'&lt;p style=\"text-align: center\"&gt;{{T5}} lb = {{T5}} : 2000 = {{T2}} short tons&lt;/p&gt;'} else {'&lt;p style=\"text-align: center\"&gt;{{T5}} kg = {{T5}} : 907  = {{T2}} short tons&lt;/p&gt;'}}",
                "temp": true
            },
            {
                "name": "T9",
                "label": "{{function}}",
                "function": "if ('{{Q6}}' == '*1') {''} else {if ('{{Q6}}' == '*2000') {'&lt;p style=\"text-align: center\"&gt;{{T6}} lb = {{T6}} : 2000 = {{T3}} short tons&lt;/p&gt;'} else {'&lt;p style=\"text-align: center\"&gt;{{T6}} kg = {{T6}} : 907  = {{T3}} short tons&lt;/p&gt;'}}",
                "temp": true
            },
            {
                "name": "A1",
                "label": "{{T4}} {{function}}",
                "function": "if ('{{Q4}}' == '*1') {'short tons'} else {if ('{{Q4}}' == '*2000') {'lb'} else {'kg'}}"
            },
            {
                "name": "A2",
                "label": "{{T5}} {{function}}",
                "function": "if ('{{Q5}}' == '*1') {'short tons'} else {if ('{{Q5}}' == '*2000') {'lb'} else {'kg'}}",
                "incorrect": true
            },
            {
                "name": "A3",
                "label": "{{T6}} {{function}}",
                "function": "if ('{{Q6}}' == '*1') {'short tons'} else {if ('{{Q6}}' == '*2000') {'lb'} else {'kg'}}",
                "incorrect": true
            }
        ],
        "uniques": true
    },
    "algorithm": {
        "name": "trueFalse",
        "template": "Multiple choice – standard",
        "params": {
            "countCorrect": 1,
            "countIncorrect": 2,
            "showCheckIcon": false,
            "columns": 3
        }
    }
}</t>
  </si>
  <si>
    <t>&lt;p&gt;Ordena estas medidas de capacidad (1 onza = 28.35 g).&lt;/p&gt;</t>
  </si>
  <si>
    <t>T1 = {{Q2}}*28.35
T2 = if ('{{Q1}}' &lt; '{{Q2}}') {'{{Q1}} onzas'} else {'{{Q2}} onzas'}
T3 = if ('{{Q2}}' &lt; '{{Q1}}') {'{{Q1}} onzas'} else {'{{Q2}} onzas'}
A1 = if ('{{Q1}}' &lt; '{{Q2}}') {'{{Q1}} onzas'} else {'{{T1}} g'}
A2 = if ('{{Q2}}' &lt; '{{Q1}}') {'{{Q1}} onzas'} else {'{{T1}} g'}</t>
  </si>
  <si>
    <t>&lt;p&gt;Para comparar medidas en unidades diferentes, hay que convertirlas a la misma unidad:&lt;/p&gt;&lt;p style=\"text-align: center\"&gt;{{T1}} g = {{T1}} : 28.35 = {{Q2}} onzas&lt;/p&gt;&lt;p&gt;Por tanto:&lt;/p&gt;&lt;p style=\"text-align: center\"&gt;{{T2}} &lt; {{T3}}&lt;/p&gt;</t>
  </si>
  <si>
    <t>{
    "id": "M6-MyM-32a-E-1-EN",
    "stimulus": "&lt;p&gt;Put these mass measurements in order (1 ounce = 28.35 grams).&lt;/p&gt;",
    "template": "&lt;p style=\"text-align: center\"&gt;{{response}} &lt; {{response}}&lt;/p&gt;",
    "hint": "&lt;p&gt;Convert both measurements to the same unit.&lt;/p&gt;",
    "feedback": "&lt;p&gt;To compare measurements in different units, they must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t>
  </si>
  <si>
    <t>&lt;p&gt;Ordena estas medidas de capacidad (1 libra = 0.45 kg).&lt;/p&gt;</t>
  </si>
  <si>
    <t>T1 = {{Q2}}*0.45
T2 = if ('{{Q1}}' &lt; '{{Q2}}') {'{{Q1}} libras'} else {'{{Q2}} libras'}
T3 = if ('{{Q2}}' &lt; '{{Q1}}') {'{{Q1}} libras'} else {'{{Q2}} libras'}
A1 = if ('{{Q1}}' &lt; '{{Q2}}') {'{{Q1}} libras'} else {'{{T1}} kg'}
A2 = if ('{{Q2}}' &lt; '{{Q1}}') {'{{Q1}} libras'} else {'{{T1}} kg'}</t>
  </si>
  <si>
    <t>&lt;p&gt;Para comparar medidas en unidades diferentes, hay que convertirlas a la misma unidad:&lt;/p&gt;&lt;p style=\"text-align: center\"&gt;{{T1}} kg = {{T1}} : 0.45 = {{Q2}} libras&lt;/p&gt;&lt;p&gt;Por tanto:&lt;/p&gt;&lt;p style=\"text-align: center\"&gt;{{T2}} &lt; {{T3}}&lt;/p&gt;</t>
  </si>
  <si>
    <t>{
    "id": "M6-MyM-32a-E-2-EN",
    "stimulus": "&lt;p&gt;Put these mass measurements in order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2,
                "max": 9.9,
                "step": 0.1
            },
            {
                "name": "Q2",
                "label": null,
                "min": 2,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t>
  </si>
  <si>
    <t>&lt;p&gt;Ordena estas medidas de capacidad (1 tonelada corta = 907 kg).&lt;/p&gt;</t>
  </si>
  <si>
    <t>T1 = {{Q2}}*907
T2 = if ('{{Q1}}' &lt; '{{Q2}}') {'{{Q1}} toneladas cortas'} else {'{{Q2}} toneladas cortas'}
T3 = if ('{{Q2}}' &lt; '{{Q1}}') {'{{Q1}} toneladas cortas'} else {'{{Q2}} toneladas cortas'}
A1 = if ('{{Q1}}' &lt; '{{Q2}}') {'{{Q1}} toneladas cortas'} else {'{{T1}} kg'}
A2 = if ('{{Q2}}' &lt; '{{Q1}}') {'{{Q1}} toneladas cortas'} else {'{{T1}} kg'}</t>
  </si>
  <si>
    <t>&lt;p&gt;Para comparar medidas en unidades diferentes, hay que convertirlas a la misma unidad:&lt;/p&gt;&lt;p style=\"text-align: center\"&gt;{{T1}} kg = {{T1}} : 907 = {{Q2}} toneladas cortas&lt;/p&gt;&lt;p&gt;Por tanto:&lt;/p&gt;&lt;p style=\"text-align: center\"&gt;{{T2}} &lt; {{T3}}&lt;/p&gt;</t>
  </si>
  <si>
    <t>{
    "id": "M6-MyM-32a-E-3-EN",
    "stimulus": "&lt;p&gt;Put these mass measurements in order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t>
  </si>
  <si>
    <t>&lt;p&gt;Las cestas de la compra de Mónica y Álvaro tienen las siguientes masas. ¿Cuál es la más ligera y cuál la más pesada? Arrastra para completar los huecos (1 onza = 28.35 g).&lt;/p&gt;</t>
  </si>
  <si>
    <t>{
    "id": "M6-MyM-32a-A-1-EN",
    "stimulus": "&lt;p&gt;Blake and Mike's shopping baskets have the following masses. Which is the lightest and which is the heaviest? Drag to fill in the blanks. (1 ounce = 28.35 grams)&lt;/p&gt;",
    "template": "&lt;p style=\"text-align: center\"&gt;{{response}} &lt; {{response}}&lt;/p&gt;",
    "hint": "&lt;p&gt;Convert both measurements to the same unit.&lt;/p&gt;",
    "feedback": "&lt;p&gt;To compare measurements in different units, they have to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t>
  </si>
  <si>
    <t>&lt;p&gt;Los dos perros de Laura tienen los siguientes pesos. ¿Cuál es la más ligero? ¿Y el más pesado? Arrastra para completar los huecos (1 libra = 0.45 kg).&lt;/p&gt;</t>
  </si>
  <si>
    <t>Q1 = Min = 4; Max = 9.9; Step = 0.1
Q2 = Min = 4; Max = 9.9; Step = 0.1</t>
  </si>
  <si>
    <t>{
    "id": "M6-MyM-32a-A-2-EN",
    "stimulus": "&lt;p&gt;Laura's two dogs have the following weights. Which one is the lightest? And the heaviest? Drag to fill in the blanks.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4,
                "max": 9.9,
                "step": 0.1
            },
            {
                "name": "Q2",
                "label": null,
                "min": 4,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t>
  </si>
  <si>
    <t>&lt;p&gt;La empresa de Carlos ha hecho dos mudanzas en una semana con las siguientes masas. ¿Cuál es la más pesada? Arrastra para completar los huecos (1 tonelada corta = 907 kg).&lt;/p&gt;</t>
  </si>
  <si>
    <t>{
    "id": "M6-MyM-32a-A-3-EN",
    "stimulus": "&lt;p&gt;Charles's company has made two moves in a week with the following masses. Which one has been the lightest? Drag to fill in the blanks.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t>
  </si>
  <si>
    <t>M6-MyM-32b</t>
  </si>
  <si>
    <t>Establece equivalencias entre las unidades convencionales y métricas de masa (kg, g, mg, onzas, libras y toneladas)</t>
  </si>
  <si>
    <t>&lt;p&gt;Selecciona la opción correcta en esta equivalencia (1 onza = 28.35 g).&lt;/p&gt;</t>
  </si>
  <si>
    <t>&lt;p&gt;{{Q1}} g = {{response}} onzas&lt;/p&gt;</t>
  </si>
  <si>
    <t>Q1 = Min = 50; Max = 200; Step = 1
Q2 = Min = 50; Max = 200; Step = 1
Q3 = Min = 50; Max = 200; Step = 1</t>
  </si>
  <si>
    <t>T1 = Lemonlib.round({{Q1}}/28.35, 2)
T2 = Lemonlib.round({{Q2}}/28.35, 2)
T3 = Lemonlib.round({{Q3}}/28.35, 2)
group1=
A1={{T1}}*
A2={{T2}}
A3={{T3}}</t>
  </si>
  <si>
    <t>&lt;p&gt;La forma de calcular esta equivalencia es:&lt;/p&gt;&lt;p style="text-align: center"&gt;{{Q1}} g = {{Q1}} : 28.35 = ...&lt;/p&gt;</t>
  </si>
  <si>
    <t>&lt;p&gt;La forma de calcular esta equivalencia es:&lt;/p&gt;&lt;p style="text-align: center"&gt;{{Q1}} g = {{Q1}} : 28.35 = {{A1}} onzas&lt;/p&gt;</t>
  </si>
  <si>
    <t>{
    "id": "M6-MyM-32b-I-1-EN",
    "stimulus": "&lt;p&gt;Select the correct option in the following equivalence (1 ounce = 28.35 grams).&lt;/p&gt;",
    "template": "&lt;p style=\"text-align:center;\"&gt;{{Q1}} g = {{response}} oz&lt;/p&gt;",
    "hint": "&lt;p&gt;The way to calculate this equivalence is:&lt;/p&gt;&lt;p style=\"text-align: center\"&gt;{{Q1}} g = {{Q1}} : 28.35 = ...&lt;/p&gt;",
    "feedback": "&lt;p&gt;The way to calculate this equivalence is:&lt;/p&gt;&lt;p style=\"text-align: center\"&gt;{{Q1}} g = {{Q1}} : 28.35 = {{A1}} oz&lt;/p&gt;",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</si>
  <si>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libra = 0.45 kg).&lt;/p&gt;</t>
  </si>
  <si>
    <t>&lt;p&gt;{{Q1}} libras = {{response}} kg&lt;/p&gt;</t>
  </si>
  <si>
    <t>T1 = Lemonlib.round({{Q1}}*0.45, 2)
T2 = Lemonlib.round({{Q2}}*0.45, 2)
T3 = Lemonlib.round({{Q3}}*0.45, 2)
group1=
A1={{T1}}*
A2={{T2}}
A3={{T3}}</t>
  </si>
  <si>
    <t>&lt;p&gt;La forma de calcular esta equivalencia es:&lt;/p&gt;&lt;p style="text-align: center"&gt;{{Q1}} libras = {{Q1}} × 0.45 = ...&lt;/p&gt;</t>
  </si>
  <si>
    <t>&lt;p&gt;La forma de calcular esta equivalencia es:&lt;/p&gt;&lt;p style="text-align: center"&gt;{{Q1}} libras = {{Q1}} × 0.45 = {{A1}} kg&lt;/p&gt;</t>
  </si>
  <si>
    <t>{
    "id": "M6-MyM-32b-I-2-EN",
    "stimulus": "&lt;p&gt;Select the correct option in the following equivalence (1 pound = 0.45 kilograms).&lt;/p&gt;",
    "template": "&lt;p style=\"text-align:center;\"&gt;{{Q1}} lb = {{response}} kg&lt;/p&gt;",
    "hint": "&lt;p&gt;The way to calculate this equivalence is:&lt;/p&gt;&lt;p style=\"text-align: center\"&gt;{{Q1}} lb = {{Q1}} × 0.45 = ...&lt;/p&gt;",
    "feedback": "&lt;p&gt;The way to calculate this equivalence is:&lt;/p&gt;&lt;p style=\"text-align: center\"&gt;{{Q1}} lb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</si>
  <si>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tonelada corta = 907 kg).&lt;/p&gt;</t>
  </si>
  <si>
    <t>&lt;p&gt;{{Q1}} toneladas cortas = {{response}} kg&lt;/p&gt;</t>
  </si>
  <si>
    <t>T1 = {{Q1}}*907
T2 = {{Q1}}*907
T3 = {{Q1}}*907
group1=
A1={{T1}}*
A2={{T2}}
A3={{T3}}</t>
  </si>
  <si>
    <t>&lt;p&gt;La forma de calcular esta equivalencia es:&lt;/p&gt;&lt;p style="text-align: center"&gt;{{Q1}} toneladas cortas = {{Q1}} × 907 = ...&lt;/p&gt;</t>
  </si>
  <si>
    <t>&lt;p&gt;La forma de calcular esta equivalencia es:&lt;/p&gt;&lt;p style="text-align: center"&gt;{{Q1}} toneladas cortas = {{Q1}} × 907 = {{A1}} kg&lt;/p&gt;</t>
  </si>
  <si>
    <t>{
    "id": "M6-MyM-32b-I-3-EN",
    "stimulus": "&lt;p&gt;Select the correct option in the following equivalence (1 short ton = 907 kilograms).&lt;/p&gt;",
    "template": "&lt;p style=\"text-align:center;\"&gt;{{Q1}} short tons = {{response}} kg&lt;/p&gt;",
    "hint": "&lt;p&gt;The way to calculate this equivalence is:&lt;/p&gt;&lt;p style=\"text-align: center\"&gt;{{Q1}} short tons = {{Q1}} × 907 = ...&lt;/p&gt;",
    "feedback": "&lt;p&gt;The way to calculate this equivalence is:&lt;/p&gt;&lt;p style=\"text-align: center\"&gt;{{Q1}} short tons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t>
  </si>
  <si>
    <t>&lt;p&gt;Calcula esta equivalencia (1 onza = 28.35 g).&lt;/p&gt;</t>
  </si>
  <si>
    <t>&lt;p&gt;{{Q1}} onzas = {{response}} g&lt;/p&gt;</t>
  </si>
  <si>
    <t>A1 = Lemonlib.round({{Q1}}*28.35, 2)</t>
  </si>
  <si>
    <t>&lt;p&gt;La forma de calcular esta equivalencia es:&lt;/p&gt;&lt;p style="text-align: center"&gt;{{Q1}} onzas = {{Q1}} × 28.35 = ...&lt;/p&gt;</t>
  </si>
  <si>
    <t>&lt;p&gt;La forma de calcular esta equivalencia es:&lt;/p&gt;&lt;p style="text-align: center"&gt;{{Q1}} onzas = {{Q1}} × 28.35 = {{A1}} g&lt;/p&gt;</t>
  </si>
  <si>
    <t>{
    "id": "M6-MyM-32b-E-1-EN",
    "stimulus": "&lt;p&gt;Calculate this equivalence (1 ounce = 28.35 grams).&lt;/p&gt;",
    "template": "&lt;p style=\"text-align:center;\"&gt;{{Q1}} oz = {{response}} g&lt;/p&gt;",
    "hint": "&lt;p&gt;The way to calculate this equivalence is:&lt;/p&gt;&lt;p style=\"text-align: center\"&gt;{{Q1}} oz = {{Q1}} × 28.35 = ...&lt;/p&gt;",
    "feedback": "&lt;p&gt;The way to calculate this equivalence is:&lt;/p&gt;&lt;p style=\"text-align: center\"&gt;{{Q1}} oz = {{Q1}} × 28.35 = {{A1}} g&lt;/p&gt;",
    "seed": {
        "parameters": [
            {
                "name": "Q1",
                "label": null,
                "min": 5,
                "max": 20,
                "step": 1
            }
        ],
        "calculated": [
            {
                "name": "A1",
                "label": "{{function}}",
                "function": "Lemonlib.round({{Q1}}*28.35, 2)"
            }
        ],
        "uniques": true
    },
    "algorithm": {
        "name": "calculateOperation",
        "params": {
            "method": "equivLiteral",
            "keyboard": "INTERMEDIATE"
        }
    }
}</t>
  </si>
  <si>
    <t>&lt;p&gt;Calcula esta equivalencia. Redondea el resultado a las centésimas (1 libra = 0.45 kg).&lt;/p&gt;</t>
  </si>
  <si>
    <t>&lt;p&gt;{{Q1}} kg = {{response}} libras&lt;/p&gt;</t>
  </si>
  <si>
    <t>A1 = Lemonlib.round({{Q1}}/0.45, 2)</t>
  </si>
  <si>
    <t>&lt;p&gt;La forma de calcular esta equivalencia es:&lt;/p&gt;&lt;p style="text-align: center"&gt;{{Q1}} kg = {{Q1}} : 0.45 = ...&lt;/p&gt;</t>
  </si>
  <si>
    <t>&lt;p&gt;La forma de calcular esta equivalencia es:&lt;/p&gt;&lt;p style="text-align: center"&gt;{{Q1}} kg = {{Q1}} : 0.45 = {{A1}} libras&lt;/p&gt;</t>
  </si>
  <si>
    <t>{
    "id": "M6-MyM-32b-E-2-EN",
    "stimulus": "&lt;p&gt;Calculate this equivalence (1 pound = 0.45 kilograms). Round the result to the hundredths.&lt;/p&gt;",
    "template": "&lt;p style=\"text-align:center;\"&gt;{{Q1}} kg = {{response}} lb&lt;/p&gt;",
    "hint": "&lt;p&gt;The way to calculate this equivalence is:&lt;/p&gt;&lt;p style=\"text-align: center\"&gt;{{Q1}} kg = {{Q1}} : 0.45 = ...&lt;/p&gt;",
    "feedback": "&lt;p&gt;The way to calculate this equivalence is:&lt;/p&gt;&lt;p style=\"text-align: center\"&gt;{{Q1}} kg = {{Q1}} : 0.45 = {{A1}} lb&lt;/p&gt;",
    "seed": {
        "parameters": [
            {
                "name": "Q1",
                "label": null,
                "min": 5,
                "max": 20,
                "step": 1
            }
        ],
        "calculated": [
            {
                "name": "A1",
                "label": "{{function}}",
                "function": "Lemonlib.round({{Q1}}/0.45, 2)"
            }
        ],
        "uniques": true
    },
    "algorithm": {
        "name": "calculateOperation",
        "params": {
            "method": "equivLiteral",
            "keyboard": "INTERMEDIATE"
        }
    }
}</t>
  </si>
  <si>
    <t>&lt;p&gt;Calcula esta equivalencia. Redondea el resultado a las centésimas (1 tonelada corta = 907 kg).&lt;/p&gt;</t>
  </si>
  <si>
    <t>&lt;p&gt;{{Q1}} kg = {{response}} toneladas cortas&lt;/p&gt;</t>
  </si>
  <si>
    <t>Q1 = Min = 1500; Max = 2000; Step = 1</t>
  </si>
  <si>
    <t>A1 = Lemonlib.round({{Q1}}/907, 2)</t>
  </si>
  <si>
    <t>&lt;p&gt;La forma de calcular esta equivalencia es:&lt;/p&gt;&lt;p style="text-align: center"&gt;{{Q1}} kg = {{Q1}} : 907 = ...&lt;/p&gt;</t>
  </si>
  <si>
    <t>&lt;p&gt;La forma de calcular esta equivalencia es:&lt;/p&gt;&lt;p style="text-align: center"&gt;{{Q1}} kg = {{Q1}} : 907 = {{A1}} toneladas cortas&lt;/p&gt;</t>
  </si>
  <si>
    <t>{
    "id": "M6-MyM-32b-E-3-EN",
    "stimulus": "&lt;p&gt;Calculate this equivalence (1 short ton = 907 kilograms). Round the result to the hundredths.&lt;/p&gt;",
    "template": "&lt;p style=\"text-align:center;\"&gt;{{Q1}} kg = {{response}} short tons&lt;/p&gt;",
    "hint": "&lt;p&gt;The way to calculate this equivalence is:&lt;/p&gt;&lt;p style=\"text-align: center\"&gt;{{Q1}} kg = {{Q1}} : 907 = ...&lt;/p&gt;",
    "feedback": "&lt;p&gt;The way to calculate this equivalence is:&lt;/p&gt;&lt;p style=\"text-align: center\"&gt;{{Q1}} kg = {{Q1}} : 907 = {{A1}} short tons&lt;/p&gt;",
    "seed": {
        "parameters": [
            {
                "name": "Q1",
                "label": null,
                "min": 1500,
                "max": 2000,
                "step": 1
            }
        ],
        "calculated": [
            {
                "name": "A1",
                "label": "{{function}}",
                "function": "Lemonlib.round({{Q1}}/907, 2)"
            }
        ],
        "uniques": true
    },
    "algorithm": {
        "name": "calculateOperation",
        "params": {
            "method": "equivLiteral",
            "keyboard": "INTERMEDIATE"
        }
    }
}</t>
  </si>
  <si>
    <t>&lt;p&gt;Los sacos de fertilizantes de Jacobo vienen en kilogramos, pero él tiene que echar {{Q1}} libras en sus campos. ¿Cuántos kilogramos debería usar? (1 libra = 0.45 kg).&lt;/p&gt;</t>
  </si>
  <si>
    <t>&lt;p&gt;Tiene que usar {{response}} kg de fertilizante.&lt;/p&gt;</t>
  </si>
  <si>
    <t>Q1 = Min = 5; Max = 20; Step = 0.5</t>
  </si>
  <si>
    <t>A1 = Lemonlib.round({{Q1}}*0.45, 3)</t>
  </si>
  <si>
    <t>{
    "id": "M6-MyM-32b-A-1-EN",
    "stimulus": "&lt;p&gt;Jake's bags of fertilizer come in kilograms, but he needs to use {{Q1}} lb in his fields. How many kilograms should he use? (1 pound = 0.45 kilograms)&lt;/p&gt;",
    "template": "&lt;p&gt;He should use {{response}} kg of fertilizer.&lt;/p&gt;",
    "hint": "&lt;p&gt;The way to calculate this equivalence is:&lt;/p&gt;&lt;p style=\"text-align: center\"&gt;{{Q1}} lb = {{Q1}} × 0.45 = ...&lt;/p&gt;",
    "feedback": "&lt;p&gt;The way to calculate this equivalence is:&lt;/p&gt;&lt;p style=\"text-align: center\"&gt;{{Q1}} lb = {{Q1}} × 0.45 = {{A1}} kg&lt;/p&gt;",
    "seed": {
        "parameters": [
            {
                "name": "Q1",
                "label": null,
                "min": 5,
                "max": 20,
                "step": 0.5
            }
        ],
        "calculated": [
            {
                "name": "A1",
                "label": "{{function}}",
                "function": "Lemonlib.round({{Q1}}*0.45, 3)"
            }
        ],
        "uniques": true
    },
    "algorithm": {
        "name": "calculateOperation",
        "params": {
            "method": "equivLiteral",
            "keyboard": "INTERMEDIATE"
        }
    }
}</t>
  </si>
  <si>
    <t>&lt;p&gt;A un albañil le han dicho que utilice {{Q1}} kg de cemento para levantar una pared, pero los sacos que tiene vienen en libras. ¿Cuántas tiene que usar? Redondea el resultado a las centésimas (1 libra = 0.45 kg).&lt;/p&gt;</t>
  </si>
  <si>
    <t>&lt;p&gt;Necesita {{response}} libras.&lt;/p&gt;</t>
  </si>
  <si>
    <t>Q1 = Min = 80; Max = 180; Step = 5</t>
  </si>
  <si>
    <t>{
    "id": "M6-MyM-32b-A-2-EN",
    "stimulus": "&lt;p&gt;A construction worker has been told to use {{Q1}} kg of cement to build a wall, but the bags he has are in pounds. How many pounds does he have to use? Round the result to the hundredths. (1 pound = 0.45 kilograms)&lt;/p&gt;",
    "template": "&lt;p&gt;He needs {{response}} lb.&lt;/p&gt;",
    "hint": "&lt;p&gt;The way to calculate this equivalence is:&lt;/p&gt;&lt;p style=\"text-align: center\"&gt;{{Q1}} kg = {{Q1}} : 0.45 = ...&lt;/p&gt;",
    "feedback": "&lt;p&gt;The way to calculate this equivalence is:&lt;/p&gt;&lt;p style=\"text-align: center\"&gt;{{Q1}} kg = {{Q1}} : 0.45 = {{A1}} lb&lt;/p&gt;",
    "seed": {
        "parameters": [
            {
                "name": "Q1",
                "label": null,
                "min": 80,
                "max": 180,
                "step": 5
            }
        ],
        "calculated": [
            {
                "name": "A1",
                "label": "{{function}}",
                "function": "Lemonlib.round({{Q1}}/0.45, 2)"
            }
        ],
        "uniques": true
    },
    "algorithm": {
        "name": "calculateOperation",
        "params": {
            "method": "equivLiteral",
            "keyboard": "INTERMEDIATE"
        }
    }
}</t>
  </si>
  <si>
    <t>&lt;p&gt;En la receta que está preparando Amaia, todas las cantidades aparecen en gramos. Si necesita {{Q1}} g de chocolate, ¿a cuántas onzas equivalen? Redondea el resultado a las centésimas (1 onza = 28.35 g).&lt;/p&gt;</t>
  </si>
  <si>
    <t>&lt;p&gt;Tiene que usar {{response}} onzas de chocolate.&lt;/p&gt;</t>
  </si>
  <si>
    <t>Q1 = Min = 100; Max = 300; Step = 5</t>
  </si>
  <si>
    <t>A1 = Lemonlib.round({{Q1}}/28.35, 2)</t>
  </si>
  <si>
    <t>{
    "id": "M6-MyM-32b-A-3-EN",
    "stimulus": "&lt;p&gt;In the recipe Amy is preparing, all quantities appear in grams. If she needs {{Q1}} g of chocolate, how many ounces is that equivalent to? Round the result to the hundredths. (1 ounce = 28.35 grams)&lt;/p&gt;",
    "template": "&lt;p&gt;She needs to use {{response}} oz of chocolate.&lt;/p&gt;",
    "hint": "&lt;p&gt;The way to calculate this equivalence is:&lt;/p&gt;&lt;p style=\"text-align: center\"&gt;{{Q1}} g = {{Q1}} : 28.35 = ...&lt;/p&gt;",
    "feedback": "&lt;p&gt;The way to calculate this equivalence is:&lt;/p&gt;&lt;p style=\"text-align: center\"&gt;{{Q1}} g = {{Q1}} : 28.35 = {{A1}} oz&lt;/p&gt;",
    "seed": {
        "parameters": [
            {
                "name": "Q1",
                "label": null,
                "min": 100,
                "max": 300,
                "step": 5
            }
        ],
        "calculated": [
            {
                "name": "A1",
                "label": "{{function}}",
                "function": "Lemonlib.round({{Q1}}/28.35, 2)"
            }
        ],
        "uniques": true
    },
    "algorithm": {
        "name": "calculateOperation",
        "params": {
            "method": "equivLiteral",
            "keyboard": "INTERMEDIATE"
        }
    }
}</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</si>
  <si>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</si>
  <si>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</si>
  <si>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</si>
  <si>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</si>
  <si>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</si>
  <si>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</si>
  <si>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</si>
  <si>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</si>
  <si>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</si>
  <si>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Geometría</t>
  </si>
  <si>
    <t>{"id":"M6-G-3a-I-1-EN","stimulus":"&lt;p&gt;Drag the name of each type of angle under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by their amplitude into acute, right, obtuse, and straight.&lt;/p&gt;","feedback":"&lt;p&gt;Angles are classified by their amplitude into:&lt;/p&gt;&lt;p&gt;&lt;ol&gt;&lt;li&gt;&lt;b&gt;Acute:&lt;/b&gt; measure less than 90°.&lt;/li&gt;&lt;li&gt;&lt;b&gt;Right:&lt;/b&gt; measure 90°.&lt;/li&gt;&lt;li&gt;&lt;b&gt;Obtuse:&lt;/b&gt; measure more than 90°, but less than 180°.&lt;/li&gt;&lt;li&gt;&lt;b&gt;Straight:&lt;/b&gt; measure 180°.&lt;/li&gt;&lt;/ol&gt;&lt;/p&gt;","seed":{"parameters":[{"name":"Q1","label":null,"list":["M6_G_3a_1.svg","M6_G_3a_2.svg","M6_G_3a_3.svg"]},{"name":"Q2","label":null,"list":["M6_G_3a_10.svg","M6_G_3a_11.svg","M6_G_3a_12.svg"]},{"name":"Q3","label":null,"list":["M6_G_3a_7.svg","M6_G_3a_8.svg","M6_G_3a_9.svg"]}],"calculated":[{"name":"A1","label":"Acute","function":""},{"name":"A2","label":"Straight","function":""},{"name":"A3","label":"Obtuse","function":""},{"name":"A4","label":"Right","function":"","incorrect":"true"}],"uniques":true},"algorithm":{"name":"calculateOperation","template":"Cloze with drag &amp; drop","params":{"keyboard":"INTERMEDIATE"}}}</t>
  </si>
  <si>
    <t>Q1 = M6-G-3a-7, M6-G-3a-8, M6-G-3a-9
Q2 = M6-G-3a-1, M6-G-3a-2, M6-G-3a-3
Q3 = M6-G-3a-4, M6-G-3a-5, M6-G-3a-6</t>
  </si>
  <si>
    <t>A1 = Obtuso
A2 = Agudo
A3 = Recto</t>
  </si>
  <si>
    <t>{"id":"M6-G-3a-I-2-EN","stimulus":"&lt;p&gt;Drag the name of each type of angle below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according to their amplitude into acute, right, obtuse, and straight.&lt;/p&gt;","feedback":"&lt;p&gt;Angles are classified according to their amplitude into:&lt;/p&gt;&lt;p&gt;&lt;ol&gt;&lt;li&gt;&lt;b&gt;Acute:&lt;/b&gt; measures less than 90°.&lt;/li&gt;&lt;li&gt;&lt;b&gt;Right:&lt;/b&gt; measures 90°.&lt;/li&gt;&lt;li&gt;&lt;b&gt;Obtuse:&lt;/b&gt; measures more than 90°, but less than 180°.&lt;/li&gt;&lt;li&gt;&lt;b&gt;Straight:&lt;/b&gt; measures 180°.&lt;/li&gt;&lt;/ol&gt;&lt;/p&gt;","seed":{"parameters":[{"name":"Q1","label":null,"list":["M6_G_3a_7.svg","M6_G_3a_8.svg","M6_G_3a_9.svg"]},{"name":"Q2","label":null,"list":["M6_G_3a_1.svg","M6_G_3a_2.svg","M6_G_3a_3.svg"]},{"name":"Q3","label":null,"list":["M6_G_3a_4.svg","M6_G_3a_5.svg","M6_G_3a_6.svg"]}],"calculated":[{"name":"A1","label":"Obtuse","function":""},{"name":"A2","label":"Acute","function":""},{"name":"A3","label":"Right","function":""},{"name":"A4","label":"Straight","function":"","incorrect":"true"}],"uniques":true},"algorithm":{"name":"calculateOperation","template":"Cloze with drag &amp; drop","params":{"keyboard":"INTERMEDIATE"}}}</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</si>
  <si>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</si>
  <si>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</si>
  <si>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</si>
  <si>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</si>
  <si>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</si>
  <si>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</si>
  <si>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"M6-G-3a-E-1-EN",
    "stimulus": "&lt;p&gt;Fill in the blank.&lt;/p&gt;&lt;div style=\"display:flex; justify-content:center;\"&gt;&lt;img src=\"https://blueberry-assets.oneclick.es/{{Q1}}\" width=\"300\"&gt;&lt;/img&gt;&lt;/div&gt;",
    "template": "&lt;p&gt;The angle of the image is {{response}}.&lt;/p&gt;",
    "hint": "&lt;p&gt;Angles are classified by their amplitude into acute, right, obtuse, and straight angles.&lt;/p&gt;",
    "feedback": "&lt;p&gt;It is an acute angle because it measures less than 90°.&lt;/p&gt;",
    "seed": {
        "parameters": [
            {
                "name": "Q1",
                "label": null,
                "list": [
                    "M6_G_3a_1.svg",
                    "M6_G_3a_2.svg",
                    "M6_G_3a_3.svg"
                ]
            }
        ],
        "calculated": [
            {
                "name": "A1",
                "label": "acute"
            }
        ],
        "uniques": true
    },
    "algorithm": {
        "name": "calculateOperation",
        "template": "Cloze with text"
    }
}</t>
  </si>
  <si>
    <t>Q1 = M6-G-3a-4, M6-G-3a-5, M6-G-3a-6</t>
  </si>
  <si>
    <t>A1=recto</t>
  </si>
  <si>
    <t>&lt;p&gt;Es un ángulo recto porque mide 90°.&lt;/p&gt;</t>
  </si>
  <si>
    <t>{
    "id": "M6-G-3a-E-2-EN",
    "stimulus": "&lt;p&gt;Fill in the following sentence.&lt;/p&gt;&lt;div style=\"display:flex; justify-content:center;\"&gt;&lt;img src=\"https://blueberry-assets.oneclick.es/{{Q1}}\" width=\"300\"&gt;&lt;/img&gt;&lt;/div&gt;",
    "template": "&lt;p&gt;The angle of the image is {{response}}.&lt;/p&gt;",
    "hint": "&lt;p&gt;Angles are classified according to their amplitude into acute, right, obtuse, and straight.&lt;/p&gt;",
    "feedback": "&lt;p&gt;It is a right angle because it measures 90°.&lt;/p&gt;",
    "seed": {
        "parameters": [
            {
                "name": "Q1",
                "label": null,
                "list": [
                    "M6_G_3a_4.svg",
                    "M6_G_3a_5.svg",
                    "M6_G_3a_6.svg"
                ]
            }
        ],
        "calculated": [
            {
                "name": "A1",
                "label": "right"
            }
        ],
        "uniques": true
    },
    "algorithm": {
        "name": "calculateOperation",
        "template": "Cloze with text"
    }
}</t>
  </si>
  <si>
    <t>Q1 = M6-G-3a-7, M6-G-3a-8, M6-G-3a-9</t>
  </si>
  <si>
    <t>A1=obtuso</t>
  </si>
  <si>
    <t>&lt;p&gt;Es un ángulo obtuso porque mide más de 90°.&lt;/p&gt;</t>
  </si>
  <si>
    <t>{
    "id": "M6-G-3a-E-3-EN",
    "stimulus": "&lt;p&gt;Fill in the blank for the following sentence.&lt;/p&gt;&lt;div style=\"display:flex; justify-content:center;\"&gt;&lt;img src=\"https://blueberry-assets.oneclick.es/{{Q1}}\" width=\"300\"&gt;&lt;/img&gt;&lt;/div&gt;",
    "template": "&lt;p&gt;The angle in the image is {{response}}.&lt;/p&gt;",
    "hint": "&lt;p&gt;Angles are classified according to their amplitude into acute, right, obtuse, and straight.&lt;/p&gt;",
    "feedback": "&lt;p&gt;It is an obtuse angle because it measures more than 90°.&lt;/p&gt;",
    "seed": {
        "parameters": [
            {
                "name": "Q1",
                "label": null,
                "list": [
                    "M6_G_3a_7.svg",
                    "M6_G_3a_8.svg",
                    "M6_G_3a_9.svg"
                ]
            }
        ],
        "calculated": [
            {
                "name": "A1",
                "label": "obtuse"
            }
        ],
        "uniques": true
    },
    "algorithm": {
        "name": "calculateOperation",
        "template": "Cloze with text"
    }
}</t>
  </si>
  <si>
    <t>Q1 = M6-G-3a-10, M6-G-3a-11, M6-G-3a-12</t>
  </si>
  <si>
    <t>A1=llano</t>
  </si>
  <si>
    <t>&lt;p&gt;Es un ángulo llano porque mide 180°.&lt;/p&gt;</t>
  </si>
  <si>
    <t>{
    "id": "M6-G-3a-E-4-EN",
    "stimulus": "&lt;p&gt;Fill in the blank.&lt;/p&gt;&lt;div style=\"display:flex; justify-content:center;\"&gt;&lt;img src=\"https://blueberry-assets.oneclick.es/{{Q1}}\" width=\"300\"&gt;&lt;/img&gt;&lt;/div&gt;",
    "template": "&lt;p&gt;The angle of the image is {{response}}.&lt;/p&gt;",
    "hint": "&lt;p&gt;Angles are classified according to their amplitude as acute, right, obtuse, and straight angles.&lt;/p&gt;",
    "feedback": "&lt;p&gt;It is a straight angle because it measures 180°.&lt;/p&gt;",
    "seed": {
        "parameters": [
            {
                "name": "Q1",
                "label": null,
                "list": [
                    "M6_G_3a_10.svg",
                    "M6_G_3a_11.svg",
                    "M6_G_3a_12.svg"
                ]
            }
        ],
        "calculated": [
            {
                "name": "A1",
                "label": "straight"
            }
        ],
        "uniques": true
    },
    "algorithm": {
        "name": "calculateOperation",
        "template": "Cloze with text"
    }
}</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</si>
  <si>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</si>
  <si>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</si>
  <si>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</si>
  <si>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</si>
  <si>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</si>
  <si>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</si>
  <si>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
    "id": "M6-G-9a-I-1-EN",
    "stimulus": "&lt;p&gt;Select the point that is represented on these Cartesian axes.&lt;/p&gt;&lt;div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"&lt;p&gt;A point in the plane is defined by two coordinates. The first one refers to the horizontal axis and the second one to the vertical axis.&lt;/p&gt;",
    "hint": "&lt;p&gt;A point in the plane is defined by two coordinates. The first one refers to the horizontal axis and the second one to the vertical axis.&lt;/p&gt;",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"Point A is in ({{TA1}}, {{TA2}})."
            },
            {
                "name": "A2",
                "label": "Point B is in ({{TB1}}, {{TB2}})."
            },
            {
                "name": "A3",
                "label": "Point C is in ({{TC1}}, {{TC2}})."
            },
            {
                "name": "A4",
                "label": "Point B is in ({{TA1}}, {{TA2}}).",
                "feedback": "&lt;p&gt;({{TA1}}, {{TA2}}) are actually the coordinates of point A.&lt;/p&gt;",
                "incorrect": true
            },
            {
                "name": "A5",
                "label": "Point C is at ({{TA1}}, {{TA2}}).",
                "feedback": "&lt;p&gt;({{TA1}}, {{TA2}}) are actually the coordinates of point A.&lt;/p&gt;",
                "incorrect": true
            },
            {
                "name": "A6",
                "label": "Point A is in ({{TB1}}, {{TB2}}).",
                "feedback": "&lt;p&gt;({{TB1}}, {{TB2}}) are actually the coordinates of point B.&lt;/p&gt;",
                "incorrect": true
            },
            {
                "name": "A7",
                "label": "Point C is at ({{TB1}}, {{TB2}}).",
                "feedback": "&lt;p&gt;({{TB1}}, {{TB2}}) are in fact the coordinates of point B.&lt;/p&gt;",
                "incorrect": true
            },
            {
                "name": "A8",
                "label": "Point A is in ({{TC1}}, {{TC2}}).",
                "feedback": "&lt;p&gt;({{TC1}}, {{TC2}}) are actually the coordinates of the point C.&lt;/p&gt;",
                "incorrect": true
            },
            {
                "name": "A9",
                "label": "Point B is at ({{TC1}}, {{TC2}}).",
                "feedback": "&lt;p&gt;({{TC1}}, {{TC2}}) are actually the coordinates of the point C.&lt;/p&gt;",
                "incorrect": true
            }
        ],
        "uniques": true
    },
    "algorithm": {
        "name": "trueFalse",
        "template": "Multiple choice – multiple response",
        "params": {
            "countCorrect": 1,
            "countIncorrect": 2,
            "showCheckIcon": false,
            "columns": 3
        }
    }
}</t>
  </si>
  <si>
    <t>&lt;p&gt;¿Cuál de las siguientes es una coordenada de este triángulo?&lt;/p&gt;
M6-G-9a-4
(−4, 2)*
(4, −2)*
(−2, −4)*
(4, 2)
(−4, −2)
(2, 4)
(−2, 4)
(2, −4)
(Se ven 3)</t>
  </si>
  <si>
    <t xml:space="preserve">IMAGEN
EJes cartesianos "x" y "y". Triangulo con vertices en Q1 = (-4, 2), Q2 = (-2, -4), Q3 = (4, -2)
</t>
  </si>
  <si>
    <t>{"id":"M6-G-9a-E-1-EN","stimulus":"&lt;p&gt;Which of the following is a coordinate of this triangle?&lt;/p&gt;&lt;div style=\"display:flex; justify-content:center;\"&gt;&lt;img src=\"https://blueberry-assets.oneclick.es/M6_G_9a_4.svg\" width=\"300\"&gt;&lt;/img&gt;&lt;/div&gt;","hint":"&lt;p&gt;A point in the plane is defined with two coordinates. The first refers to the horizontal axis and the second, to the vertical axis.&lt;/p&gt;","feedback":"&lt;p&gt;A point in the plane is defined with two coordinates. The first refers to the horizontal axis and the second, to the vertical axis.&lt;/p&gt;","seed":{"parameters":[],"calculated":[{"name":"A1","label":"(-4,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</si>
  <si>
    <t>&lt;p&gt;¿Cuál de las siguientes es una coordenada de este trapecio?&lt;/p&gt;
M6-G-9a-5
(−1, 4)*
(−1, −2)*
(2, 4)*
(2, −2)*
({{T1}}, {{T2}})
({{T3}}, {{T4}})
(Se ven 3)</t>
  </si>
  <si>
    <t>Q1 = List = 0, 1, 2, 4, 5, 7, 8
Q2 = Min = 0; Max = 8; Step = 1
Q3 = List = 0, 1, 2, 4, 5, 7, 8
Q4 = Min = 0; Max = 8; Step = 1</t>
  </si>
  <si>
    <t>T1 = {{Q1}}-4
T2 = {{Q2}}-4
T3 = {{Q3}}-4
T4 = {{Q4}}-4</t>
  </si>
  <si>
    <t>{"id":"M6-G-9a-E-2-EN","stimulus":"&lt;p&gt;Which of the following is a coordinate of this trapezoid?&lt;/p&gt;&lt;div style=\"display:flex; justify-content:center;\"&gt;&lt;img src=\"https://blueberry-assets.oneclick.es/M6_G_9a_5.svg\" width=\"300\"&gt;&lt;/img&gt;&lt;/div&gt;","hint":"&lt;p&gt;A point on the plane is defined by two coordinates. The first refers to the horizontal axis and the second, to the vertical axis.&lt;/p&gt;","feedback":"&lt;p&gt;A point on the plane is defined by two coordinates. The first refers to the horizontal axis and the second, to the vertical axis.&lt;/p&gt;","seed":{"parameters":[{"name":"Q1","label":"null","list":[-5,-4,-3,-2,0,1,3,4,5]},{"name":"Q2","label":"null","list":[5,3,1,0,-1,-3,-4,-5]},{"name":"Q3","label":"null","list":[-5,-4,-3,-2,0,1,3,4,5]},{"name":"Q4","label":"null","list":[5,3,1,0,-1,-3,-4,-5]}],"calculated":[{"name":"A1","label":"(−1, 4)","function":""},{"name":"A2","label":"(−1, −2)","function":""},{"name":"A3","label":"(2, 2)","function":""},{"name":"A4","label":"(2, −2)","function":""},{"name":"A5","label":"({{Q1}}, {{Q2}})","function":"","incorrect":true},{"name":"A6","label":"({{Q3}}, {{Q4}})","function":"","incorrect":true}],"uniques":true},"algorithm":{"name":"trueFalse","template":"Multiple choice – standard","params":{"countCorrect":1,"countIncorrect":2,"showCheckIcon":false,"columns":3}}}</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</si>
  <si>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</si>
  <si>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</si>
  <si>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</si>
  <si>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{"id":"M6-G-9a-E-3-EN","stimulus":"&lt;p&gt;Which of the following is a coordinate of this triangle?&lt;/p&gt;&lt;div style=\"display:flex; justify-content:center;\"&gt;&lt;img src=\"https://blueberry-assets.oneclick.es/M6_G_9a_6.svg\" width=\"300\"&gt;&lt;/img&gt;&lt;/div&gt;","hint":"&lt;p&gt;A point on the plane is defined with two coordinates. The first refers to the horizontal axis and the second, to the vertical axis.&lt;/p&gt;","feedback":"&lt;p&gt;A point on the plane is defined with two coordinates. The first refers to the horizontal axis and the second, to the vertical axis.&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</si>
  <si>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</si>
  <si>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</si>
  <si>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</si>
  <si>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{"id":"M6-G-9a-E-4-EN","stimulus":"&lt;p&gt;Which of the following is a coordinate of this rhomboid?&lt;/p&gt;&lt;div style=\"display:flex; justify-content:center;\"&gt;&lt;img src=\"https://blueberry-assets.oneclick.es/M6_G_9a_7.svg\" width=\"300\"&gt;&lt;/img&gt;&lt;/div&gt;","hint":"&lt;p&gt;A point in the plane is defined by two coordinates. The first one refers to the horizontal axis and the second one, to the vertical axis.&lt;/p&gt;","feedback":"&lt;p&gt;A point in the plane is defined by two coordinates. The first one refers to the horizontal axis and the second one, to the vertical axis.&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</si>
  <si>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M6-G-36a</t>
  </si>
  <si>
    <t>Halla la distancia entre dos puntos en la misma coordenada vertical u horizontal en ejes cartesianos</t>
  </si>
  <si>
    <t>¿Cuál es la distancia entre los puntos ({{Q1}}, {{Q2}}) y ({{Q1}}, {{Q3}})?
{{T1}} unidades.*
{{T2}} unidades.
{{T3}} unidades.</t>
  </si>
  <si>
    <t>Q1 = Min = -4; Max = 4; Step = 1
Q2 = Min = -4; Max = 4; Step = 1
Q3 = Min = -4; Max = 4; Step = 1
Q4 = Min = -4; Max = 4; Step = 1
Q5 = Min = -4; Max = 4; Step = 1</t>
  </si>
  <si>
    <t>T1 = math.abs(math.max({{Q2}},{{Q3}})-math.min({{Q2}},{{Q3}})
T2 = math.abs(math.max({{Q2}},{{Q3}})-math.min({{Q2}},{{Q3}})+{{Q4}}
T3 = math.abs(math.max({{Q2}},{{Q3}})-math.min({{Q2}},{{Q3}})+{{Q5}}</t>
  </si>
  <si>
    <t>&lt;p&gt;Utiliza esta fórmula:&lt;/p&gt;&lt;p style=\"text-align: center\"&gt;Distancia = coordenada mayor − coordenada menor&lt;/p&gt;</t>
  </si>
  <si>
    <t>&lt;p&gt;Para calcular la distancia entre dos puntos que están en la misma coordenada, hay que utilizar esta fórmula:&lt;/p&gt;&lt;p style=\"text-align: center\"&gt;Distancia = coordenada mayor − coordenada menor = {{T5}} − {{T6}} = {{Q1}} {{T1}}&lt;/p&gt;</t>
  </si>
  <si>
    <t>{"id":"M6-G-36a-I-1-EN","stimulus":"&lt;p&gt;What is the distance between the points ({{Q4}}, {{Q5}}) and ({{Q4}}, {{T4}})?&lt;/p&gt;","hint":"&lt;p&gt;Use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t>
  </si>
  <si>
    <t>¿Cuál es la distancia entre los puntos ({{Q2}}, {{Q1}}) y ({{Q3}}, {{Q1}})?
{{T1}} unidades.*
{{T2}} unidades.
{{T3}} unidades.</t>
  </si>
  <si>
    <t>{"id":"M6-G-36a-I-2-EN","stimulus":"&lt;p&gt;What is the distance between the points ({{Q5}}, {{Q4}}) and ({{T4}}, {{Q4}})?&lt;/p&gt;","hint":"&lt;p&gt;Use this formula:&lt;/p&gt;&lt;p style=\"text-align: center\"&gt;Distance = greater coordinate − lesser coordinate&lt;/p&gt;","feedback":"&lt;p&gt;To calculate the distance between two points on the same coordinate, use this formula:&lt;/p&gt;&lt;p style=\"text-align: center\"&gt;Distance = greater coordinate − lesser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t>
  </si>
  <si>
    <t>¿Cuál es la distancia entre estos puntos?
{{T1}} unidades.*
{{T2}} unidades.</t>
  </si>
  <si>
    <t>Q1 = Min = 0; Max = 8; Step = 1
Q2 = Min = 0; Max = 8; Step = 1
Q3 = Min = 0; Max = 8; Step = 1
Q4 = Min = 0; Max = 8; Step = 1
Q5 = Min = -1; Max = 1; Step = 2</t>
  </si>
  <si>
    <t>T1 = math.max({{Q2}}, {{Q4}})-math.min({{Q2}}, {{Q4}})
T2 = math.max({{Q2}}, {{Q4}})-math.min({{Q2}}, {{Q4}})+{{Q5}}</t>
  </si>
  <si>
    <t>&lt;p&gt;Para calcular la distancia entre dos puntos que están en la misma coordenada, hay que utilizar esta fórmula:&lt;/p&gt;&lt;p style=\"text-align: center\"&gt;Distancia = coordenada mayor − coordenada menor = {{T9}} − {{T11}} = {{A1}} {{T12}}&lt;/p&gt;</t>
  </si>
  <si>
    <t>{"id":"M6-G-36a-I-3-EN","stimulus":"&lt;p&gt;What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2}}-4), -({{Q4}}-4))","temp":"true"},{"name":"T10","label":"{{function}}","function":"math.min(-({{Q2}}-4), -({{Q4}}-4))","temp":"true"},{"name":"T11","label":"{{function}}","function":"if ({{T10}} &gt; -1) {{{T10}}} else '('+{{T10}}+')'","temp":"true"},{"name":"T12","label":"{{function}}","function":"if (math.max({{Q2}}, {{Q4}})-math.min({{Q2}}, {{Q4}}) == '1') {'unit'} else 'units'","temp":"true"},{"name":"T13","label":"{{function}}","function":"if (math.max({{Q2}}, {{Q4}})-math.min({{Q2}}, {{Q4}})+{{Q5}} == '1') {'unit'} else 'units'","temp":"true"},{"name":"A1","label":"{{function}} {{T12}}","function":"math.max({{Q2}}, {{Q4}})-math.min({{Q2}}, {{Q4}})"},{"name":"A2","label":"{{function}} {{T13}}","function":"math.max({{Q2}}, {{Q4}})-math.min({{Q2}}, {{Q4}})+{{Q5}}","incorrect":true}],"uniques":true},"algorithm":{"name":"trueFalse","template":"Multiple choice – multiple response","params":{"countCorrect":1,"countIncorrect":1,"showCheckIcon":false,"columns":2}}}</t>
  </si>
  <si>
    <t xml:space="preserve">¿Cuál es la distancia entre estos puntos?
{{T1}} unidades.*
{{T2}} unidades.
</t>
  </si>
  <si>
    <t>T1 = math.max({{Q1}}, {{Q3}})-math.min({{Q1}}, {{Q3}})
T2 = math.max({{Q1}}, {{Q3}})-math.min({{Q1}}, {{Q3}})+{{Q5}}</t>
  </si>
  <si>
    <t>{"id":"M6-G-36a-I-4-EN","stimulus":"&lt;p&gt;What is the distance between these two points? {{T9}} and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1}}-4, {{Q3}}-4)","temp":"true"},{"name":"T10","label":"{{function}}","function":"math.min({{Q1}}-4, {{Q3}}-4)","temp":"true"},{"name":"T11","label":"{{function}}","function":"if ({{T10}} &gt; -1) {{{T10}}} else '('+{{T10}}+')'","temp":"true"},{"name":"T12","label":"{{function}}","function":"if (math.max({{Q1}}, {{Q3}})-math.min({{Q1}}, {{Q3}}) == '1') {'unit'} else 'units'","temp":"true"},{"name":"T13","label":"{{function}}","function":"if (math.max({{Q1}}, {{Q3}})-math.min({{Q1}}, {{Q3}})+{{Q5}} == '1') {'unit'} else 'units'","temp":"true"},{"name":"A1","label":"{{function}} {{T12}}","function":"math.max({{Q1}}, {{Q3}})-math.min({{Q1}}, {{Q3}})"},{"name":"A2","label":"{{function}} {{T13}}","function":"math.max({{Q1}}, {{Q3}})-math.min({{Q1}}, {{Q3}})+{{Q5}}","incorrect":true}],"uniques":true},"algorithm":{"name":"trueFalse","template":"Multiple choice – multiple response","params":{"countCorrect":1,"countIncorrect":1,"showCheckIcon":false,"columns":2}}}</t>
  </si>
  <si>
    <t>¿Cuál es la distancia entre los puntos ({{Q1}}, {{Q2}}) y ({{Q1}}, {{Q3}})?</t>
  </si>
  <si>
    <t>{{T1}} unidades.</t>
  </si>
  <si>
    <t>Q1 = Min = -4; Max = 4; Step = 1
Q2 = Min = -4; Max = 4; Step = 1
Q3 = Min = -4; Max = 4; Step = 1</t>
  </si>
  <si>
    <t>A1 = math.max({{Q2}},{{Q3}})-math.min({{Q2}},{{Q3}})</t>
  </si>
  <si>
    <t>&lt;p&gt;Para calcular la distancia entre dos puntos que están en la misma coordenada, hay que utilizar esta fórmula:&lt;/p&gt;&lt;p style=\"text-align: center\"&gt;Distancia = coordenada mayor − coordenada menor = {{T2}} − {{T3}} = {{A1}} {{T1}}&lt;/p&gt;</t>
  </si>
  <si>
    <t>{"id":"M6-G-36a-E-1-EN","stimulus":"&lt;p&gt;What is the distance between the points ({{Q1}}, {{Q2}}) and ({{Q1}}, {{Q3}})?&lt;/p&gt;","template":"&lt;p&gt;{{response}}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t>
  </si>
  <si>
    <t>¿Cuál es la distancia entre los puntos ({{Q2}}, {{Q1}}) y ({{Q3}}, {{Q1}})?</t>
  </si>
  <si>
    <t>{{A1}} unidades.</t>
  </si>
  <si>
    <t>{"id":"M6-G-36a-E-2-EN","stimulus":"&lt;p&gt;What is the distance between the points ({{Q2}}, {{Q1}}) and ({{Q3}}, {{Q1}})?&lt;/p&gt;","template":"&lt;p&gt;{{response}}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t>
  </si>
  <si>
    <t>¿Cuál es la distancia entre estos dos puntos?</t>
  </si>
  <si>
    <t>Q1 = Min = 0; Max = 9; Step = 1
Q2 = Min = 0; Max = 9; Step = 1
Q3 = Min = 0; Max = 9; Step = 1</t>
  </si>
  <si>
    <t>A1 = math.max({{Q2}}, {{Q4}})-math.min({{Q2}}, {{Q4}})</t>
  </si>
  <si>
    <t>&lt;p&gt;Para calcular la distancia entre dos puntos que están en la misma coordenada, hay que utilizar esta fórmula:&lt;/p&gt;&lt;p style=\"text-align: center\"&gt;Distancia = coordenada mayor − coordenada menor = {{T10}} − {{T12}} = {{A1}} {{T9}}&lt;/p&gt;</t>
  </si>
  <si>
    <t>{
    "id": "M6-G-36a-E-3-EN",
    "stimulus": "&lt;p&gt;What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"&lt;p&gt;Use this formula:&lt;/p&gt;&lt;p style=\"text-align: center\"&gt;Distance = higher coordinate - lower coordinate&lt;/p&gt;",
    "feedback": "&lt;p&gt;To calculate the distance between two points that are in the same coordinate, use this formula:&lt;/p&gt;&lt;p style=\"text-align: center\"&gt;Distance = higher coordinate - lower coordinate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{'unit'} else 'units'",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t>
  </si>
  <si>
    <t>Q1 = Min = 0; Max = 8; Step = 1
Q2 = Min = 0; Max = 8; Step = 1
Q3 = Min = 0; Max = 8; Step = 1
Q4 = Min = 0; Max = 8; Step = 1</t>
  </si>
  <si>
    <t>A1 = math.max({{Q1}}, {{Q3}})-math.min({{Q1}}, {{Q3}})</t>
  </si>
  <si>
    <t>{"id":"M6-G-36a-E-4-EN","stimulus":"&lt;p&gt;What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{{T9}}&lt;/p&gt;","hint":"&lt;p&gt;Use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{{T10}} − {{T12}} = {{A1}} {{T9}}&lt;/p&gt;","seed":{"parameters":[{"name":"Q1","label":null,"min":0,"max":8,"step":1},{"name":"Q2","label":null,"min":0,"max":8,"step":1},{"name":"Q3","label":null,"min":0,"max":8,"step":1},{"name":"Q4","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if (math.max({{Q1}},{{Q3}})-math.min({{Q1}},{{Q3}}) == '1') {'unit'} else 'units'","temp":"true"},{"name":"T10","label":"{{function}}","function":"(math.max({{Q1}},{{Q3}})-4)","temp":"true"},{"name":"T11","label":"{{function}}","function":"(math.min({{Q1}},{{Q3}})-4)","temp":"true"},{"name":"T12","label":"{{function}}","function":"if ({{T11}} &gt; -1) {{{T11}}} else '('+{{T11}}+')'","temp":"true"},{"name":"A1","label":"{{function}}","function":"math.max({{Q1}}, {{Q3}})-math.min({{Q1}}, {{Q3}})"}],"uniques":true},"algorithm":{"name":"calculateOperation","params":{"method":"equivLiteral","keyboard":"NUMERICAL"}}}</t>
  </si>
  <si>
    <t>M6-G-37a</t>
  </si>
  <si>
    <t>Dibuja polígonos en ejes cartesianos</t>
  </si>
  <si>
    <t>&lt;p&gt;¿Cuál de estos puntos es un vértice del siguiente polígono?&lt;/p&gt;
$$IMG=M6_G_37a_1</t>
  </si>
  <si>
    <t>SI</t>
  </si>
  <si>
    <t>Q1 = List = -4, -2, -1, 1, 3, 4
Q2 = min = -4; max = 4; step = 1
Q3 = min = -4; max = 4; step = 1
Q4 = List = -4, -3, -1, 0, 2, 4</t>
  </si>
  <si>
    <t>A1=(0, 3)#*
A2=(−3, 1)#*
A3=(2, −2)#*
A4=({{Q1}}, {{Q2}})#
A5=({{Q3}}, {{Q4}})#</t>
  </si>
  <si>
    <t>&lt;p&gt;Busca los valores de &lt;i&gt;x&lt;/i&gt; e &lt;i&gt;y&lt;/i&gt; en cada vértice.&lt;/p&gt;</t>
  </si>
  <si>
    <t>&lt;p&gt;Los 3 vértices de este polígono son:&lt;/p&gt;&lt;ul&gt;&lt;li&gt;(0, 3)&lt;/li&gt;&lt;li&gt;(−3, 1)&lt;/li&gt;&lt;li&gt;(2, −2)&lt;/li&gt;&lt;/ul&gt;</t>
  </si>
  <si>
    <t>{"id":"M6-G-37a-I-1-EN","stimulus":"&lt;p&gt;Which of these points is a vertex of the following polygon?&lt;/p&gt;&lt;div style=\"display:flex; justify-content:center;\"&gt;&lt;img src=\"https://blueberry-assets.oneclick.es/M6_G_37a_1.svg\" width=\"300\"&gt;&lt;/img&gt;&lt;/div&gt;","hint":"&lt;p&gt;Look for the values of &lt;i&gt;x&lt;/i&gt; and &lt;i&gt;y&lt;/i&gt; in each vertex.&lt;/p&gt;","feedback":"&lt;p&gt;The 3 vertices of this polygon are:&lt;/p&gt;&lt;ul&gt;&lt;li&gt;(0, 3)&lt;/li&gt;&lt;li&gt;(−3, 1)&lt;/li&gt;&lt;li&gt;(2, −2)&lt;/li&gt;&lt;/ul&gt;","seed":{"parameters":[{"name":"Q1","label":null,"list":[-4,-2,-1,1,3,4]},{"name":"Q2","label":null,"min":-4,"max":4,"step":1},{"name":"Q3","label":null,"min":-4,"max":4,"step":1},{"name":"Q4","label":null,"list":[-4,-3,-1,0,2,4]}],"calculated":[{"name":"A1","label":"(0, 3)"},{"name":"A2","label":"(−3, 1)"},{"name":"A3","label":"(2, −2)"},{"name":"A4","label":"({{Q1}}, {{Q2}})","incorrect":true},{"name":"A5","label":"({{Q3}}, {{Q4}})","incorrect":true}],"uniques":true},"algorithm":{"name":"trueFalse","template":"Multiple choice – standard","params":{"countCorrect":1,"countIncorrect":2,"showCheckIcon":false,"columns":3}}}</t>
  </si>
  <si>
    <t>&lt;p&gt;¿Cuál de estos puntos es un vértice del siguiente polígono?&lt;/p&gt;
$$IMG=M6_G_37a_2</t>
  </si>
  <si>
    <t>Q1 = List = -4, -1, 0, 1, 4
Q2 = min = -4; max = 4; step = 1
Q3 = min = -4; max = 4; step = 1
Q4 = List = -4, -3, 0, 1, 4</t>
  </si>
  <si>
    <t>A1=(−2, 2)#*
A2=(2, 3)#*
A3=(−3, −2)#*
A4=(3, −1)#*
A5=({{Q1}}, {{Q2}})#
A6=({{Q3}}, {{Q4}})#</t>
  </si>
  <si>
    <t>&lt;p&gt;Los 4 vértices de este polígono son:&lt;/p&gt;&lt;ul&gt;&lt;li&gt;(−2, 2)&lt;/li&gt;&lt;li&gt;(2, 3)&lt;/li&gt;&lt;li&gt;(−3, −2)&lt;/li&gt;&lt;li&gt;(3, −1)&lt;/li&gt;&lt;/ul&gt;</t>
  </si>
  <si>
    <t>{"id":"M6-G-37a-I-2-EN","stimulus":"&lt;p&gt;Which of these points is a vertex of the following polygon?&lt;/p&gt;&lt;div style=\"display:flex; justify-content:center;\"&gt;&lt;img src=\"https://blueberry-assets.oneclick.es/M6_G_37a_2.svg\" width=\"300\"&gt;&lt;/img&gt;&lt;/div&gt;","hint":"&lt;p&gt;Look for the values of &lt;i&gt;x&lt;/i&gt; and &lt;i&gt;y&lt;/i&gt; at each vertex.&lt;/p&gt;","feedback":"&lt;p&gt;The 4 vertices of this polygon are:&lt;/p&gt;&lt;ul&gt;&lt;li&gt;(−2, 2)&lt;/li&gt;&lt;li&gt;(2, 3)&lt;/li&gt;&lt;li&gt;(−3, −2)&lt;/li&gt;&lt;li&gt;(3, −1)&lt;/li&gt;&lt;/ul&gt;","seed":{"parameters":[{"name":"Q1","label":null,"list":[-4,-1,0,1,4]},{"name":"Q2","label":null,"min":-4,"max":4,"step":1},{"name":"Q3","label":null,"min":-4,"max":4,"step":1},{"name":"Q4","label":null,"list":[-4,-3,0,1,4]}],"calculated":[{"name":"A1","label":"(−2, 2)"},{"name":"A2","label":"(2, 3)"},{"name":"A3","label":"(−3, −2)"},{"name":"A4","label":"(3, −1)"},{"name":"A5","label":"({{Q1}}, {{Q2}})","incorrect":true},{"name":"A6","label":"({{Q3}}, {{Q4}})","incorrect":true}],"uniques":true},"algorithm":{"name":"trueFalse","template":"Multiple choice – standard","params":{"countCorrect":1,"countIncorrect":2,"showCheckIcon":false,"columns":3}}}</t>
  </si>
  <si>
    <t>&lt;p&gt;¿Cuál de estos puntos es un vértice del siguiente polígono?&lt;/p&gt;
$$IMG=M6_G_37a_3</t>
  </si>
  <si>
    <t>Q1 = List = -4, -3, 1, 3, 4
Q2 = min = -4; max = 4; step = 1
Q3 = min = -4; max = 4; step = 1
Q4 = List = -4, -2, -1, 3, 4</t>
  </si>
  <si>
    <t>A1=(−2, 1)#*
A2=(−1, −3)#*
A3=(0, 0)#*
A4=(2, 2)#*
A5=({{Q1}}, {{Q2}})#
A6=({{Q3}}, {{Q4}})#</t>
  </si>
  <si>
    <t>&lt;p&gt;Los 4 vértices de este polígono son:&lt;/p&gt;&lt;ul&gt;&lt;li&gt;(−2, 1)&lt;/li&gt;&lt;li&gt;(−1, −3)&lt;/li&gt;&lt;li&gt;(0, 0)&lt;/li&gt;&lt;li&gt;(2, 2)&lt;/li&gt;&lt;/ul&gt;</t>
  </si>
  <si>
    <t>{"id":"M6-G-37a-I-3-EN","stimulus":"&lt;p&gt;Which of these points is a vertex of the following polygon?&lt;/p&gt;&lt;div style=\"display:flex; justify-content:center;\"&gt;&lt;img src=\"https://blueberry-assets.oneclick.es/M6_G_37a_3.svg\" width=\"300\"&gt;&lt;/img&gt;&lt;/div&gt;","hint":"&lt;p&gt;Look for the values of &lt;i&gt;x&lt;/i&gt; and &lt;i&gt;y&lt;/i&gt; in each vertex.&lt;/p&gt;","feedback":"&lt;p&gt;The 4 vertices of this polygon are:&lt;/p&gt;&lt;ul&gt;&lt;li&gt;(−2, 1)&lt;/li&gt;&lt;li&gt;(−1, −3)&lt;/li&gt;&lt;li&gt;(0, 0)&lt;/li&gt;&lt;li&gt;(2, 2)&lt;/li&gt;&lt;/ul&gt;","seed":{"parameters":[{"name":"Q1","label":null,"list":[-4,-3,1,3,4]},{"name":"Q2","label":null,"min":-4,"max":4,"step":1},{"name":"Q3","label":null,"min":-4,"max":4,"step":1},{"name":"Q4","label":null,"list":[-4,-2,-1,3,4]}],"calculated":[{"name":"A1","label":"(−2, 1)"},{"name":"A2","label":"(−1, −3)"},{"name":"A3","label":"(0, 0)"},{"name":"A4","label":"(2, 2)"},{"name":"A5","label":"({{Q1}}, {{Q2}})","incorrect":true},{"name":"A6","label":"({{Q3}}, {{Q4}})","incorrect":true}],"uniques":true},"algorithm":{"name":"trueFalse","template":"Multiple choice – standard","params":{"countCorrect":1,"countIncorrect":2,"showCheckIcon":false,"columns":3}}}</t>
  </si>
  <si>
    <t>M6-G-37b</t>
  </si>
  <si>
    <t>Calcula la distancia entre dos puntos que están en la misma coordenada vertical u horizontal</t>
  </si>
  <si>
    <t>¿Cuál es la distancia entre {{Q1}}? Selecciona el valor correcto.
M6_G_37b_1</t>
  </si>
  <si>
    <t>{{response}} unidades</t>
  </si>
  <si>
    <t>Q1 = ["A y B", "B y C", "C y D", "A y D"]
Q2= [1, 2, 3, 4, 5, 6]
Q3= [1, 2, 3, 4, 5, 6]</t>
  </si>
  <si>
    <t>&lt;p&gt;Para calcular la distancia entre dos puntos que están en la misma coordenada, hay que utilizar esta fórmula:&lt;/p&gt;&lt;p style=\"text-align: center\"&gt;Distancia = coordenada mayor − coordenada menor = {{T1}} = {{A1}} unidades&lt;/p&gt;</t>
  </si>
  <si>
    <t>{"id":"M6-G-37b-I-1-EN","stimulus":"&lt;p&gt;What is the distance between {{Q1}}? Select the correct value.&lt;/p&gt;&lt;div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on the same coordinate, use this formula:&lt;/p&gt;&lt;p style=\"text-align: center\"&gt;Distance = higher coordinate – lower coordinate = 2 – (−2) = {{A1}} units&lt;/p&gt;","seed":{"parameters":[{"name":"Q1","label":null,"list":["A and B","B and C","C and D","A and D"]},{"name":"Q2","label":null,"list":[1,2,3,5,6]},{"name":"Q3","label":null,"list":[1,2,3,5,6]}],"calculated":[{"name":"A1","label":"{{function}}","function":"4","group":1},{"name":"A2","label":"{{function}}","function":"{{Q2}}","group":1,"incorrect":true},{"name":"A3","label":"{{function}}","function":"{{Q3}}","group":1,"incorrect":true}],"uniques":true},"algorithm":{"name":"groupResponses","template":"Cloze with drop down"}}</t>
  </si>
  <si>
    <t>¿Cuál es la distancia entre {{Q1}}? Selecciona el valor correcto.
M6_G_37b_2</t>
  </si>
  <si>
    <t>Q1 = ["A y B", "B y C", "C y D", "A y D"]
Q2= [1, 3, 4, 6]</t>
  </si>
  <si>
    <t>{
    "id": "M6-G-37b-I-2-EN",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have to use this formula:&lt;/p&gt;&lt;p style=\"text-align: center\"&gt;Distance = higher coordinate − lower coordinate = {{T1}} = {{A1}} units&lt;/p&gt;",
    "seed": {
        "parameters": [
            {
                "name": "Q1",
                "label": null,
                "list": [
                    "A and B",
                    "B and C",
                    "C and D",
                    "A and D"
                ]
            },
            {
                "name": "Q2",
                "label": null,
                "list": [
                    1,
                    2,
                    5,
                    6
                ]
            }
        ],
        "calculated": [
            {
                "name": "T1",
                "label": "{{function}}",
                "function": "if ('{{Q1}}' == 'A and B' || '{{Q1}}' == 'C and D') {'1 − (−3)'} else {'2 − (−1)'}",
                "temp": "true"
            },
            {
                "name": "A1",
                "label": "{{function}}",
                "function": "if ('{{Q1}}' == 'A and B' || '{{Q1}}' == 'C and D') {4} else {3}",
                "group": 1
            },
            {
                "name": "A2",
                "label": "{{function}}",
                "function": "if ('{{Q1}}' == 'A and B' || '{{Q1}}' == 'C and D') {3} else {4}",
                "group": 1,
                "incorrect": true
            },
            {
                "name": "A3",
                "label": "{{function}}",
                "function": "{{Q2}}",
                "group": 1,
                "incorrect": true
            }
        ],
        "uniques": true
    },
    "algorithm": {
        "name": "groupResponses",
        "template": "Cloze with drop down"
    }
}</t>
  </si>
  <si>
    <t>¿Cuál es la distancia entre {{Q1}}? Selecciona el valor correcto.
M6_G_37b_3</t>
  </si>
  <si>
    <t>{
    "id": "M6-G-37b-I-3-EN",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"name": "Q2",
                "label": null,
                "list": [
                    1,
                    3,
                    4,
                    6
                ]
            }
        ],
        "calculated": [
            {
                "name": "T1",
                "label": "{{function}}",
                "function": "if ('{{Q1}}' == 'A and B' || '{{Q1}}' == 'C and D') {'1 − (−1)'} else {'2 − (−3)'}",
                "temp": "true"
            },
            {
                "name": "A1",
                "label": "{{function}}",
                "function": "if ('{{Q1}}' == 'A and B' || '{{Q1}}' == 'C and D') {2} else {5}",
                "group": 1
            },
            {
                "name": "A2",
                "label": "{{function}}",
                "function": "if ('{{Q1}}' == 'A and B' || '{{Q1}}' == 'C and D') {5} else {2}",
                "group": 1,
                "incorrect": true
            },
            {
                "name": "A3",
                "label": "{{function}}",
                "function": "{{Q2}}",
                "group": 1,
                "incorrect": true
            }
        ],
        "uniques": true
    },
    "algorithm": {
        "name": "groupResponses",
        "template": "Cloze with drop down"
    }
}</t>
  </si>
  <si>
    <t>¿Cuál es la distancia entre {{Q1}}?
M6_G_37b_1</t>
  </si>
  <si>
    <t>Q1 = ["A y B", "B y C", "C y D", "A y D"]</t>
  </si>
  <si>
    <t>A1 = 4</t>
  </si>
  <si>
    <t>&lt;p&gt;Para calcular la distancia entre dos puntos que están en la misma coordenada, hay que utilizar esta fórmula:&lt;/p&gt;&lt;p style=\"text-align: center\"&gt;Distancia = coordenada mayor − coordenada menor = 2 − (−2) = {{A1}} unidades&lt;/p&gt;</t>
  </si>
  <si>
    <t>{"id":"M6-G-37b-E-1-EN","stimulus":"&lt;p&gt;What is the distance between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that are on the same coordinate, you need to use this formula:&lt;/p&gt;&lt;p style=\"text-align: center\"&gt;Distance = higher coordinate − lower coordinate = 2 − (−2) = {{A1}} units&lt;/p&gt;","seed":{"parameters":[{"name":"Q1","label":null,"list":["A and B","B and C","C and D","A and D"]}],"calculated":[{"name":"A1","label":"{{function}}","function":"4"}],"uniques":true},"algorithm":{"name":"calculateOperation","params":{"method":"equivLiteral"}}}</t>
  </si>
  <si>
    <t>¿Cuál es la distancia entre {{Q1}}?
M6_G_37b_2</t>
  </si>
  <si>
    <t>T1 = if ('{{Q1}}' == 'A y B' || '{{Q1}}' == 'C y D') {'1 − (−3)'} else {'2 − (−1)'}
A1 = if ('{{Q1}}' == 'A y B' || '{{Q1}}' == 'C y D') {4} else {3}</t>
  </si>
  <si>
    <t>{
    "id": "M6-G-37b-E-2-EN",
    "stimulus": "&lt;p&gt;What is the distance between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"calculated": [
            {
                "name": "T1",
                "label": "{{function}}",
                "function": "if ('{{Q1}}' == 'A and B' || '{{Q1}}' == 'C and D') {'1 − (−3)'} else {'2 − (−1)'}",
                "temp": "true"
            },
            {
                "name": "A1",
                "label": "{{function}}",
                "function": "if ('{{Q1}}' == 'A and B' || '{{Q1}}' == 'C and D') {4} else {3}"
            }
        ],
        "uniques": true
    },
    "algorithm": {
        "name": "calculateOperation",
        "params": {
            "method": "equivLiteral",
            "keyboard": "NUMERICAL"
        }
    }
}</t>
  </si>
  <si>
    <t>¿Cuál es la distancia entre {{Q1}}?
M6_G_37b_3</t>
  </si>
  <si>
    <t>T1 = if ('{{Q1}}' == 'A y B' || '{{Q1}}' == 'C y D') {'1 − (−1)'} else {'2 − (−3)'}
A1 = if ('{{Q1}}' == 'A y B' || '{{Q1}}' == 'C y D') {2} else {5}</t>
  </si>
  <si>
    <t>{
    "id": "M6-G-37b-E-3-EN",
    "stimulus": "&lt;p&gt;What is the distance between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need to use this formula:&lt;/p&gt;&lt;p style=\"text-align: center\"&gt;Distance = higher coordinate − lower coordinate = {{T1}} = {{A1}} units&lt;/p&gt;",
    "seed": {
        "parameters": [
            {
                "name": "Q1",
                "label": null,
                "list": [
                    "A and B",
                    "B and C",
                    "C and D",
                    "A and D"
                ]
            }
        ],
        "calculated": [
            {
                "name": "T1",
                "label": "{{function}}",
                "function": "if ('{{Q1}}' == 'A and B' || '{{Q1}}' == 'C and D') {'1 − (−1)'} else {'2 − (−3)'}",
                "temp": "true"
            },
            {
                "name": "A1",
                "label": "{{function}}",
                "function": "if ('{{Q1}}' == 'A and B' || '{{Q1}}' == 'C and D') {2} else {5}"
            }
        ],
        "uniques": true
    },
    "algorithm": {
        "name": "calculateOperation",
        "params": {
            "method": "equivLiteral",
            "keyboard": "NUMERICAL"
        }
    }
}</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</si>
  <si>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</si>
  <si>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</si>
  <si>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</si>
  <si>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</si>
  <si>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</si>
  <si>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</si>
  <si>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</si>
  <si>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{"id":"M6-G-15a-I-1-EN","stimulus":"&lt;p&gt;Indicate whether the following statements are true or false.&lt;/p&gt;","hint":"&lt;p&gt;The name of the polygons depends on the number of their sides, angles, and vertices: &lt;i&gt;tri-&lt;/i&gt; (3), &lt;i&gt;quadr-&lt;/i&gt; (4), &lt;i&gt;penta-&lt;/i&gt; (5), or &lt;i&gt;hexa-&lt;/i&gt; (6).&lt;/p&gt;","feedback":"&lt;p&gt;The name of the polygons depends on the number of their sides, angles, and vertices: &lt;i&gt;tri-&lt;/i&gt; (3), &lt;i&gt;quadr-&lt;/i&gt; (4), &lt;i&gt;penta-&lt;/i&gt; (5), or &lt;i&gt;hexa-&lt;/i&gt; (6).&lt;/p&gt;","seed":{"parameters":[{"name":"Q1","label":null,"list":["angles","sides","vertices"]},{"name":"Q2","label":null,"list":["angles","sides","vertices"]},{"name":"Q3","label":null,"list":["angles","sides","vertices"]},{"name":"Q4","label":null,"list":["angles","sides","vertices"]},{"name":"Q5","label":null,"list":["angles","sides","vertices"]},{"name":"Q6","label":null,"list":[5,6,7,8]},{"name":"Q7","label":null,"list":[4,6,7,8]},{"name":"Q8","label":null,"list":[4,5,7,8]},{"name":"Q9","label":null,"list":[4,5,6,8]},{"name":"Q10","label":null,"list":[4,5,6,7]}],"calculated":[{"name":"A1","label":"{{function}}","function":"A quadrilateral is a polygon with 4 {{Q1}}."},{"name":"A2","label":"{{function}}","function":"A pentagon is a polygon with 5 {{Q2}}."},{"name":"A3","label":"{{function}}","function":"A hexagon is a polygon with 6 {{Q3}}."},{"name":"A4","label":"{{function}}","function":"A heptagon is a polygon with 7 {{Q4}}."},{"name":"A5","label":"{{function}}","function":"An octagon is a polygon with 8 {{Q5}}."},{"name":"A6","label":"{{function}}","function":"A quadrilateral is a polygon with {{Q6}} {{Q1}}.","incorrect":true,"feedback":"A quadrilateral has 4 {{Q1}}."},{"name":"A7","label":"{{function}}","function":"A pentagon is a polygon with {{Q7}} {{Q2}}.","incorrect":true,"feedback":"A pentagon has 5 {{Q2}}."},{"name":"A8","label":"{{function}}","function":"A hexagon is a polygon with {{Q8}} {{Q3}}.","incorrect":true,"feedback":"A hexagon has 6 {{Q3}}."},{"name":"A9","label":"{{function}}","function":"A heptagon is a polygon with {{Q9}} {{Q4}}.","incorrect":true,"feedback":"A heptagon has 7 {{Q4}}."},{"name":"A10","label":"{{function}}","function":"An octagon is a polygon with {{Q10}} {{Q5}}.","incorrect":true,"feedback":"An octagon has 8 {{Q5}}."}],"uniques":false},"algorithm":{"name":"trueFalse","template":"Choice matrix – inline","params":{"countCorrect":1,"countIncorrect":2,"showCheckIcon":false,"options":["True","False"]}}}</t>
  </si>
  <si>
    <t>&lt;p&gt;Selecciona el pentágono.&lt;/p&gt;</t>
  </si>
  <si>
    <t>Imagen 
Decágono.</t>
  </si>
  <si>
    <t>Si</t>
  </si>
  <si>
    <t>Single Choice
*:countCorrect=1
*: countIncorrect=3
*: showCheckIcon=false</t>
  </si>
  <si>
    <t>A1=M6-G-15a-1
A2=M6-G-15a-2
A3=M6-G-15a-3
A4=M6-G-15a-4*
A5=M6-G-15a-5
A6=M6-G-15a-6
A7=M6-G-15a-7</t>
  </si>
  <si>
    <t>{"id":"M6-G-15a-E-1-EN","stimulus":"&lt;p&gt;Select the pentagon.&lt;/p&gt;","hint":"&lt;p&gt;The names of polygons depend on the number of their sides, angles, and vertices: &lt;i&gt;tri-&lt;/i&gt; (3), &lt;i&gt;quad-&lt;/i&gt; (4), &lt;i&gt;penta-&lt;/i&gt; (5) or &lt;i&gt;hexa-&lt;/i&gt; (6).&lt;/p&gt;","feedback":"&lt;p&gt;The names of polygons depend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</si>
  <si>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</si>
  <si>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</si>
  <si>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</si>
  <si>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{"id":"M6-G-15a-E-2-EN","stimulus":"&lt;p&gt;Select the hexagon.&lt;/p&gt;","hint":"&lt;p&gt;The name of the polygons depends on the number of their sides, angles, and vertices: &lt;i&gt;tri-&lt;/i&gt; (3), &lt;i&gt;quad-&lt;/i&gt; (4), &lt;i&gt;penta-&lt;/i&gt; (5) or &lt;i&gt;hexa-&lt;/i&gt; (6).&lt;/p&gt;","feedback":"&lt;p&gt;The name of the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</si>
  <si>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</si>
  <si>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</si>
  <si>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</si>
  <si>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{"id":"M6-G-15a-E-3-EN","stimulus":"&lt;p&gt;Select the heptagon.&lt;/p&gt;","hint":"&lt;p&gt;The names of polygons depend on the number of their sides, angles, and vertices: &lt;i&gt;tri-&lt;/i&gt; (3), &lt;i&gt;quadr-&lt;/i&gt; (4), &lt;i&gt;penta-&lt;/i&gt; (5), or &lt;i&gt;hexa-&lt;/i&gt; (6).&lt;/p&gt;","feedback":"&lt;p&gt;The names of polygons depend on the number of their sides, angles, and vertices: &lt;i&gt;tri-&lt;/i&gt; (3), &lt;i&gt;quadr-&lt;/i&gt;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</si>
  <si>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</si>
  <si>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</si>
  <si>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</si>
  <si>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{"id":"M6-G-15a-E-4-EN","stimulus":"&lt;p&gt;Select the octagon.&lt;/p&gt;","hint":"&lt;p&gt;The name of polygons depends on the number of their sides, angles, and vertices: &lt;i&gt;tri-&lt;/i&gt; (3), &lt;i&gt;quad-&lt;/i&gt; (4), &lt;i&gt;penta-&lt;/i&gt; (5), or &lt;i&gt;hexa-&lt;/i&gt; (6).&lt;/p&gt;","feedback":"&lt;p&gt;The name of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</si>
  <si>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</si>
  <si>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</si>
  <si>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</si>
  <si>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</si>
  <si>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</si>
  <si>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</si>
  <si>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{"id":"M6-G-15b-I-1-EN","stimulus":"&lt;p&gt;Select the regular polygons.&lt;/p&gt;","hint":"&lt;p&gt;Regular polygons have all their sides and angles equal.&lt;/p&gt;","feedback":"&lt;p&gt;Regular polygons have all their sides and angles equal.&lt;/p&gt;","seed":{"parameters":[],"calculated":[{"name":"A1","label":"&lt;div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</si>
  <si>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</si>
  <si>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</si>
  <si>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</si>
  <si>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{"id":"M6-G-15b-I-2-EN","stimulus":"&lt;p&gt;Select the irregular polygons.&lt;/p&gt;","hint":"&lt;p&gt;An irregular polygon has sides and angles that are different from each other.&lt;/p&gt;","feedback":"&lt;p&gt;An irregular polygon has sides and angles that are different from each other.&lt;/p&gt;","seed":{"parameters":[],"calculated":[{"name":"A1","label":"&lt;div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</si>
  <si>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</si>
  <si>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</si>
  <si>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</si>
  <si>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</si>
  <si>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</si>
  <si>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</si>
  <si>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"&lt;p&gt;The &lt;b&gt;regular polygons&lt;/b&gt; have equal sides and angles.&lt;/p&gt;&lt;p&gt;The &lt;b&gt;irregular polygons&lt;/b&gt; have different sides and angles from each other.&lt;/p&gt;",
    "feedback": "&lt;p&gt;A polygon is &lt;b&gt;regular&lt;/b&gt; when all its sides and angles are equal.&lt;/p&gt;&lt;p&gt;A polygon is &lt;b&gt;irregular&lt;/b&gt; when its sides and angles are different from each other.&lt;/p&gt;",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</si>
  <si>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</si>
  <si>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</si>
  <si>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"&lt;p&gt;&lt;b&gt;Regular polygons&lt;/b&gt; have equal sides and angles.&lt;/p&gt;&lt;p&gt;&lt;b&gt;Irregular polygons&lt;/b&gt; have different sides and angles.&lt;/p&gt;",
    "feedback": "&lt;p&gt;A polygon is &lt;b&gt;regular&lt;/b&gt; when all its sides and angles are equal.&lt;/p&gt;&lt;p&gt;A polygon is &lt;b&gt;irregular&lt;/b&gt; when its sides and angles are different from each other.&lt;/p&gt;",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</si>
  <si>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</si>
  <si>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</si>
  <si>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&lt;p&gt;Selecciona la afirmación correcta.&lt;/p&gt;</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</si>
  <si>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</si>
  <si>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Single Choice
*:countCorrect=1
*: countIncorrect=2</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</si>
  <si>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</si>
  <si>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</si>
  <si>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</si>
  <si>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{"id":"M6-G-16a-I-1-EN","stimulus":"&lt;p&gt;Select the correct statement.&lt;/p&gt;","hint":"&lt;p&gt;Triangles are classified according to the measures of their sides as equilateral, isosceles, and scalene.&lt;/p&gt;","feedback":"&lt;p&gt;Triangles are classified into:&lt;ol&gt;&lt;li&gt;&lt;b&gt;Equilateral:&lt;/b&gt; all their sides are equal.&lt;/li&gt;&lt;li&gt;&lt;b&gt;Isosceles:&lt;/b&gt; two of their sides are equal.&lt;/li&gt;&lt;li&gt;&lt;b&gt;Scalene:&lt;/b&gt; all their sides are unequal.&lt;/li&gt;&lt;/ol&gt;&lt;/p&gt;","seed":{"parameters":[],"calculated":[{"name":"A1","label":"The sides of an equilateral triangle are all the same length."},{"name":"A2","label":"In an isosceles triangle, two of its sides have the same length."},{"name":"A3","label":"In scalene triangles, all three sides have different lengths."},{"name":"A4","label":"The sides of a scalene triangle are all the same length.","incorrect":true},{"name":"A5","label":"In equilateral triangles, all three sides have different lengths.","incorrect":true},{"name":"A6","label":"All sides of an isosceles triangle are the same length.","incorrect":true}],"uniques":true},"algorithm":{"name":"trueFalse","template":"Multiple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</si>
  <si>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</si>
  <si>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</si>
  <si>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</si>
  <si>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</si>
  <si>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</si>
  <si>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</si>
  <si>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
    "id": "M6-G-16a-E-1-EN",
    "stimulus": "&lt;p&gt;What are the names of the following triangles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by their sides into equilateral, isosceles, and scalene.&lt;/p&gt;",
    "feedback": "&lt;p&gt;Triangles are classified into:&lt;ul&gt;&lt;li&gt;&lt;b&gt;Equilateral:&lt;/b&gt; all sides are equal.&lt;/li&gt;&lt;li&gt;&lt;b&gt;Isosceles:&lt;/b&gt; two of its sides are equal.&lt;/li&gt;&lt;li&gt;&lt;b&gt;Scalene:&lt;/b&gt; all sides are different.&lt;/li&gt;&lt;/ul&gt;&lt;/p&gt;",
    "seed": {
        "parameters": [],
        "calculated": [
            {
                "name": "A1",
                "label": "Isosceles",
                "function": ""
            },
            {
                "name": "A2",
                "label": "Scalene",
                "function": ""
            }
        ],
        "uniques": true
    },
    "algorithm": {
        "name": "calculateOperation",
        "template": "Cloze with text"
    }
}</t>
  </si>
  <si>
    <t>Table=2x2, noborder
0,0=M6-G-16a-2
0,1=M6-G-16a-1
1,0=Triángulo {{A1}}
1,1=Triángulo {{A2}}</t>
  </si>
  <si>
    <t>¿Qué nombre recibe este triángulo según la medida de sus lados?
(Imagen de triángulo equilátero)
Triángulo ... .</t>
  </si>
  <si>
    <t>A1= isósceles
A2= equilátero</t>
  </si>
  <si>
    <t>{
    "id": "M6-G-16a-E-2-EN",
    "stimulus": "&lt;p&gt;What are the following triangles called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center;border:none;\"&gt;{{response}} triangle&lt;/td&gt;&lt;td style=\"width: 50%; text-align: center;border:none;\"&gt;{{response}} triangle&lt;/td&gt;&lt;/tr&gt;&lt;/tbody&gt;&lt;/table&gt;",
    "hint": "&lt;p&gt;Triangles are classified according to their sides as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"Isosceles",
                "function": ""
            },
            {
                "name": "A2",
                "label": "Equilateral",
                "function": ""
            }
        ],
        "uniques": true
    },
    "algorithm": {
        "name": "calculateOperation",
        "template": "Cloze with text"
    }
}</t>
  </si>
  <si>
    <t>Table=2x2, noborder
0,0=M6-G-16a-1
0,1=M6-G-16a-3
1,0=Triángulo {{A1}}
1,1=Triángulo {{A2}}</t>
  </si>
  <si>
    <t>¿Qué nombre recibe este triángulo según la medida de sus lados?
(Imagen de triángulo escaleno)
Triángulo ... .</t>
  </si>
  <si>
    <t xml:space="preserve">A1= equilátero
A2= escaleno
</t>
  </si>
  <si>
    <t>{
    "id": "M6-G-16a-E-3-EN",
    "stimulus": "&lt;p&gt;What name do the following triangles receive according to the length of their sides?&lt;/p&gt;",
    "template": "&lt;table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according to their sides into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"Equilateral",
                "function": ""
            },
            {
                "name": "A2",
                "label": "Scalene",
                "function": ""
            }
        ],
        "uniques": true
    },
    "algorithm": {
        "name": "calculateOperation",
        "template": "Cloze with text"
    }
}</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</si>
  <si>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</si>
  <si>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</si>
  <si>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</si>
  <si>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</si>
  <si>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</si>
  <si>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{"id":"M6-G-16b-I-1-EN","stimulus":"&lt;p&gt;Select the correct statement.&lt;/p&gt;","hint":"&lt;p&gt;Triangles are classified by their angles into acute, right, and obtuse.&lt;/p&gt;","feedback":"&lt;p&gt;Triangles are classified into:&lt;/p&gt;&lt;ol&gt;&lt;li&gt;&lt;b&gt;Acute:&lt;/b&gt; all three angles are acute.&lt;/li&gt;&lt;li&gt;&lt;b&gt;Right:&lt;/b&gt; has a right angle.&lt;/li&gt;&lt;li&gt;&lt;b&gt;Obtuse:&lt;/b&gt; has an obtuse angle.&lt;/li&gt;&lt;/ol&gt;","seed":{"parameters":[],"calculated":[{"name":"A1","label":"All angles of an acute triangle are acute."},{"name":"A2","label":"One of the angles of an obtuse triangle is obtuse."},{"name":"A3","label":"One of the angles of a right triangle is right."},{"name":"A4","label":"One of the angles of an acute triangle is obtuse.","incorrect":true},{"name":"A5","label":"All angles of an obtuse triangle are obtuse.","incorrect":true},{"name":"A6","label":"All angles of a right triangle are right.","incorrect":true}],"uniques":true},"algorithm":{"name":"trueFalse","template":"Multiple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</si>
  <si>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</si>
  <si>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</si>
  <si>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</si>
  <si>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</si>
  <si>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
    "id": "M6-G-16b-E-1-EN",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by their angles into acute, right, and obtuse angles.&lt;/p&gt;",
    "feedback": "&lt;p&gt;Triangles are classified into:&lt;/p&gt;&lt;ul&gt;&lt;li&gt;&lt;b&gt;Acute:&lt;/b&gt; all three angles are acute.&lt;/li&gt;&lt;li&gt;&lt;b&gt;Right:&lt;/b&gt; they have a right angle.&lt;/li&gt;&lt;li&gt;&lt;b&gt;Obtuse:&lt;/b&gt; they have an obtuse angle.&lt;/li&gt;&lt;/ul&gt;",
    "seed": {
        "parameters": [],
        "calculated": [
            {
                "name": "A1",
                "label": "Right",
                "function": ""
            },
            {
                "name": "A2",
                "label": "Obtuse",
                "function": ""
            }
        ],
        "uniques": true
    },
    "algorithm": {
        "name": "calculateOperation",
        "template": "Cloze with text"
    }
}</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</si>
  <si>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</si>
  <si>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</si>
  <si>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
    "id": "M6-G-16b-E-2-EN",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center;border:none;\"&gt;{{response}} triangle&lt;/td&gt;&lt;td style=\"width: 50%; text-align: center;border:none;\"&gt;{{response}} triangle&lt;/td&gt;&lt;/tr&gt;&lt;/tbody&gt;&lt;/table&gt;",
    "hint": "&lt;p&gt;Triangles are classified into acute, right, and obtuse based on their 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"Right",
                "function": ""
            },
            {
                "name": "A2",
                "label": "Acute",
                "function": ""
            }
        ],
        "uniques": true
    },
    "algorithm": {
        "name": "calculateOperation",
        "template": "Cloze with text"
    }
}</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</si>
  <si>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</si>
  <si>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</si>
  <si>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
    "id": "M6-G-16b-E-3-EN",
    "stimulus": "&lt;p&gt;Type the name assigned to the following triangles based on their angles.&lt;/p&gt;",
    "template": "&lt;table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according to their angles into acute, right, and obtuse triangles.&lt;/p&gt;",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"Acute",
                "function": ""
            },
            {
                "name": "A2",
                "label": "Obtuse",
                "function": ""
            }
        ],
        "uniques": true
    },
    "algorithm": {
        "name": "calculateOperation",
        "template": "Cloze with text"
    }
}</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</si>
  <si>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</si>
  <si>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</si>
  <si>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</si>
  <si>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</si>
  <si>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</si>
  <si>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</si>
  <si>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</si>
  <si>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</si>
  <si>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
    "id": "M6-G-17a-I-1-EN",
    "stimulus": "&lt;p&gt;Select the quadrilaterals that match the definitions.&lt;/p&gt;",
    "template": "&lt;p&gt;All their sides are equal and their angles are equal 2 by 2: {{response}}&lt;/p&gt;&lt;p&gt;Their sides are equal 2 by 2 and their angles are equal: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have no parallel sides.&lt;/li&gt;&lt;/ul&gt;",
    "seed": {
        "parameters": [
            {
                "name": "Q1",
                "label": null,
                "list": [
                    "square",
                    "rectangle",
                    "rhomboid",
                    "trapezoid",
                    "trapezium"
                ]
            },
            {
                "name": "Q2",
                "label": null,
                "list": [
                    "square",
                    "rectangle",
                    "rhomboid",
                    "trapezoid",
                    "trapezium"
                ]
            },
            {
                "name": "Q3",
                "label": null,
                "list": [
                    "square",
                    "rhombus",
                    "rhomboid",
                    "trapezoid",
                    "trapezium"
                ]
            },
            {
                "name": "Q4",
                "label": null,
                "list": [
                    "square",
                    "rhombus",
                    "rhomboid",
                    "trapezoid",
                    "trapezium"
                ]
            }
        ],
        "calculated": [
            {
                "name": "A1",
                "label": "{{function}}",
                "function": "rhombus",
                "group": 1
            },
            {
                "name": "A2",
                "label": "{{function}}",
                "function": "{{Q1}}",
                "incorrect": true,
                "group": 1
            },
            {
                "name": "A3",
                "label": "{{function}}",
                "function": "{{Q2}}",
                "incorrect": true,
                "group": 1
            },
            {
                "name": "A4",
                "label": "{{function}}",
                "function": "rectangle",
                "group": 2
            },
            {
                "name": "A5",
                "label": "{{function}}",
                "function": "{{Q3}}",
                "incorrect": true,
                "group": 2
            },
            {
                "name": "A6",
                "label": "{{function}}",
                "function": "{{Q4}}",
                "incorrect": true,
                "group": 2
            }
        ],
        "uniques": true
    },
    "algorithm": {
        "name": "groupResponses",
        "template": "Cloze with drop down"
    }
}</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</si>
  <si>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</si>
  <si>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</si>
  <si>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</si>
  <si>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
    "id": "M6-G-17a-I-2-EN",
    "stimulus": "&lt;p&gt;Select the quadrilaterals that match the definitions.&lt;/p&gt;",
    "template": "&lt;p&gt;All its sides and angles are equal: {{response}}&lt;/p&gt;&lt;p&gt;It only has two parallel sides: {{response}}&lt;/p&gt;",
    "hint": "&lt;p&gt;Quadrilaterals are classified into &lt;b&gt;parallelograms&lt;/b&gt; (squares, rectangles, rhombuses, rhomboids) and &lt;b&gt;non-parallelograms&lt;/b&gt; (trapezoids and trapezium).&lt;/p&gt;",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
                "name": "Q1",
                "label": null,
                "list": [
                    "rectangle",
                    "rhombus",
                    "rhomboid",
                    "trapezoid",
                    "trapezium"
                ]
            },
            {
                "name": "Q2",
                "label": null,
                "list": [
                    "rectangle",
                    "rhombus",
                    "rhomboid",
                    "trapezoid",
                    "trapezium"
                ]
            },
            {
                "name": "Q3",
                "label": null,
                "list": [
                    "rectangle",
                    "rhombus",
                    "rhomboid",
                    "square",
                    "trapezoid"
                ]
            },
            {
                "name": "Q4",
                "label": null,
                "list": [
                    "rectangle",
                    "rhombus",
                    "rhomboid",
                    "square",
                    "trapezoid"
                ]
            }
        ],
        "calculated": [
            {
                "name": "A1",
                "label": "{{function}}",
                "function": "square",
                "group": 1
            },
            {
                "name": "A2",
                "label": "{{function}}",
                "function": "{{Q1}}",
                "incorrect": true,
                "group": 1
            },
            {
                "name": "A3",
                "label": "{{function}}",
                "function": "{{Q2}}",
                "incorrect": true,
                "group": 1
            },
            {
                "name": "A4",
                "label": "{{function}}",
                "function": "trapezium",
                "group": 2
            },
            {
                "name": "A5",
                "label": "{{function}}",
                "function": "{{Q3}}",
                "incorrect": true,
                "group": 2
            },
            {
                "name": "A6",
                "label": "{{function}}",
                "function": "{{Q4}}",
                "incorrect": true,
                "group": 2
            }
        ],
        "uniques": true
    },
    "algorithm": {
        "name": "groupResponses",
        "template": "Cloze with drop down"
    }
}</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</si>
  <si>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</si>
  <si>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</si>
  <si>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</si>
  <si>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
    "id": "M6-G-17a-I-3-EN",
    "stimulus": "&lt;p&gt;Select quadrilaterals that fit the definitions.&lt;/p&gt;",
    "template": "&lt;p&gt;The sides are equal 2 by 2, and the angles are equal: {{response}}&lt;/p&gt;&lt;p&gt;The sides and the angles are equal 2 by 2: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do not have parallel sides.&lt;/li&gt;&lt;/ul&gt;",
    "seed": {
        "parameters": [
            {
                "name": "Q1",
                "label": null,
                "list": [
                    "square",
                    "rhombus",
                    "rhomboid",
                    "trapezium",
                    "trapezoid"
                ]
            },
            {
                "name": "Q2",
                "label": null,
                "list": [
                    "square",
                    "rhombus",
                    "rhomboid",
                    "trapezium",
                    "trapezoid"
                ]
            },
            {
                "name": "Q3",
                "label": null,
                "list": [
                    "square",
                    "rectangle",
                    "rhombus",
                    "trapezium",
                    "trapezoid"
                ]
            },
            {
                "name": "Q4",
                "label": null,
                "list": [
                    "square",
                    "rectangle",
                    "rhombus",
                    "trapezium",
                    "trapezoid"
                ]
            }
        ],
        "calculated": [
            {
                "name": "A1",
                "label": "{{function}}",
                "function": "rectangle",
                "group": 1
            },
            {
                "name": "A2",
                "label": "{{function}}",
                "function": "{{Q1}}",
                "incorrect": true,
                "group": 1
            },
            {
                "name": "A3",
                "label": "{{function}}",
                "function": "{{Q2}}",
                "incorrect": true,
                "group": 1
            },
            {
                "name": "A4",
                "label": "{{function}}",
                "function": "rhomboid",
                "group": 2
            },
            {
                "name": "A5",
                "label": "{{function}}",
                "function": "{{Q3}}",
                "incorrect": true,
                "group": 2
            },
            {
                "name": "A6",
                "label": "{{function}}",
                "function": "{{Q4}}",
                "incorrect": true,
                "group": 2
            }
        ],
        "uniques": true
    },
    "algorithm": {
        "name": "groupResponses",
        "template": "Cloze with drop down"
    }
}</t>
  </si>
  <si>
    <t>&lt;p&gt;Escribe el nombre de estos cuadriláteros.&lt;/p&gt;</t>
  </si>
  <si>
    <t>$$TBL=2x2,noborder
0,0=$$IMG=M6-G-17a-2;300
0,1=$$IMG=M6-G-17a-4;300
1,0={{A1}}
1,1={{A2}}</t>
  </si>
  <si>
    <t>A1= Rectángulo
A2= Rombo</t>
  </si>
  <si>
    <t>{"id":"M6-G-17a-E-1-EN","stimulus":"&lt;p&gt;Type the name of these quadrilaterals.&lt;/p&gt;","template":"&lt;table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none;\"&gt;{{response}}&lt;/td&gt;&lt;/tr&gt;&lt;/tbody&gt;&lt;/table&gt;","hint":"&lt;p&gt;Quadrilaterals are classified into &lt;b&gt;parallelograms&lt;/b&gt; (squares, rectangles, rhombuses, rhomboids) and &lt;b&gt;non-parallelograms&lt;/b&gt; (trapeziums and trapezoids).&lt;/p&gt;","feedback":"&lt;p&gt;Quadrilaterals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have only two parallel sides.&lt;/li&gt;&lt;li&gt;&lt;b&gt;Trapezoids:&lt;/b&gt; they have no parallel sides.&lt;/li&gt;&lt;/ul&gt;","seed":{"parameters":[],"calculated":[{"name":"A1","label":"{{function}}","function":"Rectangle"},{"name":"A2","label":"{{function}}","function":"Rhombus"}],"uniques":true},"algorithm":{"name":"calculateOperation","template":"Cloze with text"}}</t>
  </si>
  <si>
    <t>$$TBL=2x2,noborder
0,0=$$IMG=M6-G-17a-1;300
0,1=$$IMG=M6-G-17a-5;300
1,0={{A1}}
1,1={{A2}}</t>
  </si>
  <si>
    <t>A1= Cuadrado
A2= Romboide</t>
  </si>
  <si>
    <t>{
    "id": "M6-G-17a-E-2-EN",
    "stimulus": "&lt;p&gt;Type the name of these quadrilaterals.&lt;/p&gt;",
    "template": "&lt;table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only have two parallel sides.&lt;/li&gt;&lt;li&gt;&lt;b&gt;Trapezoids:&lt;/b&gt; they do not have parallel sides.&lt;/li&gt;&lt;/ul&gt;",
    "seed": {
        "parameters": [],
        "calculated": [
            {
                "name": "A1",
                "label": "{{function}}",
                "function": "Square"
            },
            {
                "name": "A2",
                "label": "{{function}}",
                "function": "Rhomboid"
            }
        ],
        "uniques": true
    },
    "algorithm": {
        "name": "calculateOperation",
        "template": "Cloze with text"
    }
}</t>
  </si>
  <si>
    <t>$$TBL=2x2,noborder
0,0=$$IMG=M6-G-17a-4;300
0,1=$$IMG=M6-G-17a-3;300
1,0={{A1}}
1,1={{A2}}</t>
  </si>
  <si>
    <t>A1= Rombo
A2= Trapecio</t>
  </si>
  <si>
    <t>{
    "id": "M6-G-17a-E-3-EN",
    "stimulus": "&lt;p&gt;Type the name of these quadrilaterals.&lt;/p&gt;",
    "template": "&lt;table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
    "hint": "&lt;p&gt;Quadrilaterals are classified in &lt;b&gt;parallelograms&lt;/b&gt; (squares, rectangles, rhombuses, rhomboids) and &lt;b&gt;non-parallelograms&lt;/b&gt; (trapezoids and trapeziums).&lt;/p&gt;",
    "feedback": "&lt;p&gt;Quadrilaterals are classified in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"calculated": [
            {
                "name": "A1",
                "label": "{{function}}",
                "function": "Rhombus"
            },
            {
                "name": "A2",
                "label": "{{function}}",
                "function": "Trapezium"
            }
        ],
        "uniques": true
    },
    "algorithm": {
        "name": "calculateOperation",
        "template": "Cloze with text"
    }
}</t>
  </si>
  <si>
    <t>M6-G-34a</t>
  </si>
  <si>
    <t>Diferencia entre circuferencias y círculos</t>
  </si>
  <si>
    <t>&lt;p&gt;Haz clic en la circunferencia.&lt;/p&gt;</t>
  </si>
  <si>
    <t>Single Choice
*:countCorrect=1
*: countIncorrect=2
*: showCheckIcon=false</t>
  </si>
  <si>
    <t>A1=M6-G-34a-7
A2=M6-G-34a-8*
A3=M6-G-15a-1
A4=M6-G-15a-2
A5=M6-G-15a-3
A6=M6-G-15a-4
A7=M6-G-15a-5</t>
  </si>
  <si>
    <t>&lt;p&gt;Una circunferencia es una línea curva cerrada en la que todos sus puntos se encuentran a la misma distancia del centro.&lt;/p&gt;</t>
  </si>
  <si>
    <t>{"id":"M6-G-34a-I-1-EN","stimulus":"&lt;p&gt;Click on the circle.&lt;/p&gt;","hint":"&lt;p&gt;A circle is a closed curved line in which all its points are at the same distance from the center.&lt;/p&gt;","feedback":"&lt;p&gt;A circle is a closed curved line in which all its points are at the same distance from the center.&lt;/p&gt;","seed":{"parameters":[],"calculated":[{"name":"A1","label":"&lt;div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</si>
  <si>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</si>
  <si>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</si>
  <si>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</si>
  <si>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{"id":"M6-G-34a-I-2-EN","stimulus":"&lt;p&gt;Click on the circle.&lt;/p&gt;","hint":"&lt;p&gt;A circle consists of a circumference and its interior.&lt;/p&gt;","feedback":"&lt;p&gt;A circle consists of a circumference and its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</si>
  <si>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</si>
  <si>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</si>
  <si>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</si>
  <si>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{"id":"M6-G-34a-E-1-EN","stimulus":"&lt;p&gt;Choose the objects in the shape of a circumference.&lt;/p&gt;","hint":"&lt;p&gt;A circumference is a closed curved line in which all its points are at the same distance from the center.&lt;/p&gt;","feedback":"&lt;p&gt;A circumference is a closed curved line in which all its points are at the same distance from the center.&lt;/p&gt;","seed":{"parameters":[],"calculated":[{"name":"A1","label":"&lt;div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</si>
  <si>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</si>
  <si>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</si>
  <si>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{"id":"M6-G-34a-E-2-EN","stimulus":"&lt;p&gt;Select the objects shaped like a circle.&lt;/p&gt;","hint":"&lt;p&gt;A circle is formed by a circumference and its interior.&lt;/p&gt;","feedback":"&lt;p&gt;A circle is formed by a circumference and its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</si>
  <si>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</si>
  <si>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</si>
  <si>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</si>
  <si>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</si>
  <si>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</si>
  <si>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</si>
  <si>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</si>
  <si>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is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triangle?&lt;/p&gt;","template":"&lt;p&gt;Base = {{response}} cm&lt;/p&gt;&lt;p&gt;Height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standard","params":{"countCorrect":1,"countIncorrect":2}}},{"id":"step-4","stimulus":"&lt;p&gt;Therefore, calculate the area of this triangle.&lt;/p&gt;","template":"&lt;p&gt;Area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</si>
  <si>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</si>
  <si>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</si>
  <si>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</si>
  <si>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</si>
  <si>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</si>
  <si>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</si>
  <si>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</si>
  <si>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</si>
  <si>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</si>
  <si>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{"id":"M6-G-19a-E-1-EN","seed":{"parameters":[{"name":"Q1","label":null,"min":3,"max":10,"step":1}],"uniques":true},"scaffolding":[{"id":"step-0","stimulus":"&lt;p&gt;Calculate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measures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 style=\"text-align:center;\"&gt;Base = {{response}} cm&lt;/p&gt;&lt;p style=\"text-align:center;\"&gt;Height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
                    "showCheckIcon": false,
                    "columns": 3}}},{"id":"step-4","stimulus":"&lt;p&gt;Therefore, calculate the area of this triangle.&lt;/p&gt;","template":"&lt;p style=\"text-align:center;\"&gt;Area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</si>
  <si>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M6-G-19a-2</t>
  </si>
  <si>
    <t>Por tanto, calcula el área de este triángulo.
Área = (base × altura)/2 = ({{T1}} cm × {{Q1}} cm)/2 = {{A1}} cm&lt;sup&gt;2&lt;/sup&gt;
#Cloze math#
T1 = Lemonlib.round(1.5*{{Q1}})
A1 =Lemonlib.round({{T1}}*{{Q1}}/2,1)</t>
  </si>
  <si>
    <t>{
    "id": "M6-G-19a-E-2-EN",
    "seed": {
        "parameters": [
            {
                "name": "Q1",
                "label": null,
                "min": 3,
                "max": 10,
                "step": 1
            }
        ],
        "uniques": true
    },
    "scaffolding": [
        {
            "id": "step-0",
            "stimulus": "&lt;p&gt;Calculate the area of this triangle.&lt;/p&gt;&lt;div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
            "template": "&lt;p&gt;Its area is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"&lt;p&gt;What are the measurements of the triangle?&lt;/p&gt;",
            "template": "&lt;p style=\"text-align:center;\"&gt;Base = {{response}} cm&lt;/p&gt;&lt;p style=\"text-align:center;\"&gt;Height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of a triangle = &lt;span class=\"fr-math-v2 fr-draggable\" contenteditable=\"false\" data-original-math=\"\\(\\frac{\\text{base} \\ \\times \\ \\text{height}}{2}\\)\" draggable=\"true\"&gt;\\(\\frac{\\text{base} \\ \\times \\ \\text{height}}{2}\\)&lt;/span&gt;&lt;/p&gt;"
                    },
                    {
                        "name": "3-A2",
                        "label": "&lt;p&gt;Area of a triangle = side × side × 2&lt;/p&gt;",
                        "incorrect": true
                    },
                    {
                        "name": "3-A3",
                        "label": "&lt;p&gt;Area of a triangle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</si>
  <si>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</si>
  <si>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</si>
  <si>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</si>
  <si>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</si>
  <si>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</si>
  <si>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</si>
  <si>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</si>
  <si>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</si>
  <si>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</si>
  <si>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</si>
  <si>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
    "id": "M6-G-19a-A-1-EN",
    "seed": {
        "parameters": [
            {
                "name": "Q1",
                "label": null,
                "list": [
                    4,
                    5,
                    6
                ]
            },
            {
                "name": "Q2",
                "label": null,
                "list": [
                    0,
                    0.5,
                    1
                ]
            }
        ],
        "uniques": true
    },
    "scaffolding": [
        {
            "id": "step-0",
            "stimulus": "&lt;p&gt;The sail of a boat has the dimensions shown in the following image. Calculate its area.&lt;/p&gt;&lt;div style=\"display:flex; justify-content:center;\"&gt;&lt;div class=\"lemo-fixed-to-responsive\" style=\"max-width: 300px;max-height: 250px;position: relative;width: 100%;display:inline-block;\"&gt;\n\t&lt;img src=\"https://blueberry-assets.oneclick.es/M6_G_19a_3.svg\" alt=\"\" tabindex=\"0\"&gt;&lt;/img&gt;\n\t&lt;div class=\"lemo-graphie-container\" style=\"position:absolute;top: 0;left: 0;width: 100%;height: 100%;\"&gt;\n\t\t&lt;div class=\"lemo-graphie\" style=\"position:relative; width: 100%;height: 100%;\"&gt;\n\t\t\t&lt;span class=\"lemo-graphie-label\" style=\"position:absolute; left: 29%;top: 40%; transform: rotate(-90deg);\"&gt;{{Q1}} m&lt;/span&gt;\n\t\t\t&lt;span class=\"lemo-graphie-label\" style=\"position:absolute;left: 45%; top: 82%;\"&gt;{{T1}} m&lt;/span&gt;\n\t\t&lt;/div&gt;\n\t&lt;/div&gt;\n&lt;/div&gt;&lt;/div&gt;",
            "template": "&lt;p&gt;Its area is {{response}} m&lt;sup&gt;2&lt;/sup&gt;.&lt;/p&gt;",
            "seed": {
                "calculated": [
                    {
                        "name": "T1",
                        "label": "{{function}}",
                        "function": "Lemonlib.round({{Q1}}/2,2)-0.5+{{Q2}}",
                        "temp": true
                    },
                    {
                        "name": "0-A1",
                        "label": "{{function}}",
                        "function": "Lemonlib.round({{Q1}}*{{T1}}/2,2)"
                    }
                ]
            },
            "algorithm": {
                "name": "calculateOperation",
                "params": {
                    "method": "equivLiteral",
                    "keyboard": "INTERMEDIATE"
                }
            }
        },
        {
            "id": "step-1",
            "stimulus": "&lt;p&gt;What are the dimensions of the triangle?&lt;/p&gt;",
            "template": "&lt;p style=\"text-align:center;\"&gt;Base = {{response}} m&lt;/p&gt;&lt;p style=\"text-align:center;\"&gt;Height = {{response}} m&lt;/p&gt;",
            "seed": {
                "calculated": [
                    {
                        "name": "T1",
                        "label": "{{function}}",
                        "function": "Lemonlib.round({{Q1}}/2,2)-0.5+{{Q2}}",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 &lt;span class=\"fr-math-v2 fr-draggable\" contenteditable=\"false\" data-original-math=\"\\(\\frac{\\text{base} \\ \\times \\ \\text{height}}{2}\\)\" draggable=\"true\"&gt;\\(\\frac{\\text{base} \\ \\times \\ \\text{height}}{2}\\)&lt;/span&gt;&lt;/p&gt;"
                    },
                    {
                        "name": "3-A2",
                        "label": "&lt;p&gt;Area = side × side&lt;/p&gt;",
                        "incorrect": true
                    },
                    {
                        "name": "3-A3",
                        "label": "&lt;p&gt;Area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m&lt;sup&gt;2&lt;/sup&gt;&lt;/p&gt;",
            "seed": {
                "calculated": [
                    {
                        "name": "T1",
                        "label": "{{function}}",
                        "function": "Lemonlib.round({{Q1}}/2,2)-0.5+{{Q2}}",
                        "temp": true
                    },
                    {
                        "name": "4-A1",
                        "label": "{{function}}",
                        "function": "Lemonlib.round({{Q1}}*{{T1}}/2,2)"
                    }
                ]
            },
            "algorithm": {
                "name": "calculateOperation",
                "params": {
                    "method": "equivLiteral",
                    "keyboard": "INTERMEDIATE"
                }
            }
        }
    ]
}</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</si>
  <si>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</si>
  <si>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</si>
  <si>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</si>
  <si>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</si>
  <si>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</si>
  <si>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</si>
  <si>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</si>
  <si>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</si>
  <si>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{"id":"M6-G-19a-A-2-EN","seed":{"parameters":[{"name":"Q1","label":null,"list":[8,9,10,11,12]},{"name":"Q2","label":null,"list":[0,1,2]}],"uniques":true},"scaffolding":[{"id":"step-0","stimulus":"&lt;p&gt;The triangles on a garland have these measurements. Calculate the area of each one.&lt;/p&gt;&lt;div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cm&lt;/span&gt;\n\t\t&lt;/div&gt;\n\t&lt;/div&gt;\n&lt;/div&gt;&lt;/div&gt;","template":"&lt;p&gt;The area is {{response}} cm&lt;sup&gt;2&lt;/sup&gt;.&lt;/p&gt;","seed":{"calculated":[{"name":"T1","label":"{{function}}","function":"2*{{Q1}}-1+{{Q2}}","temp":true},{"name":"0-A1","label":"{{function}}","function":"{{Q1}}*{{T1}}/2"}]},"algorithm":{"name":"calculateOperation","params":{"method":"equivLiteral","keyboard":"INTERMEDIATE"}}},{"id":"step-1","stimulus":"&lt;p&gt;What are the measures of the triangle?&lt;/p&gt;","template":"&lt;p style=\"text-align:center;\"&gt;Base = {{response}} cm&lt;/p&gt;&lt;p style=\"text-align:center;\"&gt;Height = {{response}} cm&lt;/p&gt;","seed":{"calculated":[{"name":"T1","label":"{{function}}","function":"2*{{Q1}}-1+{{Q2}}","temp":true},{"name":"1-A1","label":"{{function}}","function":"{{Q1}}"},{"name":"1-A2","label":"{{function}}","function":"{{T1}}"}]},"algorithm":{"name":"calculateOperation","params":{"method":"equivLiteral","keyboard":"INTERMEDIATE"}}},{"id":"step-2","stimulus":"&lt;p&gt;What do we need to calculate?&lt;/p&gt;","seed":{"calculated":[{"name":"2-A1","label":"&lt;p&gt;The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
                    "showCheckIcon": false,
                    "columns": 3}}},{"id":"step-4","stimulus":"&lt;p&gt;So,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</si>
  <si>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</si>
  <si>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</si>
  <si>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</si>
  <si>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</si>
  <si>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</si>
  <si>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</si>
  <si>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</si>
  <si>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{"id":"M6-G-19a-A-3-EN","seed":{"parameters":[{"name":"Q1","label":null,"list":[4,5,6,7]},{"name":"Q2","label":null,"list":[0,1,2]}],"uniques":true},"scaffolding":[{"id":"step-0","stimulus":"&lt;p&gt;Noah has built a house of cards that has reached the dimensions of this image. Calculate its area.&lt;/p&gt;&lt;div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cm&lt;/span&gt;\n\t\t&lt;/div&gt;\n\t&lt;/div&gt;\n&lt;/div&gt;&lt;/div&gt;","template":"&lt;p&gt;Its area is {{response}} cm&lt;sup&gt;2&lt;/sup&gt;.&lt;/p&gt;","seed":{"calculated":[{"name":"T1","label":"{{function}}","function":"{{Q1}}-1+{{Q2}}","temp":true},{"name":"0-A1","label":"{{function}}","function":"{{Q1}}*{{T1}}/2"}]},"algorithm":{"name":"calculateOperation","params":{"method":"equivLiteral","keyboard":"INTERMEDIATE"}}},{"id":"step-1","stimulus":"&lt;p&gt;What are the triangle's dimensions?&lt;/p&gt;","template":"&lt;p style=\"text-align:center;\"&gt;Base = {{response}} cm&lt;/p&gt;&lt;p style=\"text-align:center;\"&gt;Height = {{response}} cm&lt;/p&gt;","seed":{"calculated":[{"name":"T1","label":"{{function}}","function":"{{Q1}}-1+{{Q2}}","temp":true},{"name":"1-A1","label":"{{function}}","function":"{{Q1}}"},{"name":"1-A2","label":"{{function}}","function":"{{T1}}"}]},"algorithm":{"name":"calculateOperation","params":{"method":"equivLiteral","keyboard":"INTERMEDIATE"}}},{"id":"step-2","stimulus":"&lt;p&gt;What should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 is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standard","params":{"countCorrect":1,"countIncorrect":2}}},{"id":"step-4","stimulus":"&lt;p&gt;Therefore,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</si>
  <si>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</si>
  <si>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</si>
  <si>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</si>
  <si>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</si>
  <si>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</si>
  <si>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</si>
  <si>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</si>
  <si>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</si>
  <si>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</si>
  <si>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{"id":"M6-G-20a-I-1-EN","stimulus":"&lt;p&gt;Drag the result of the area of this square.&lt;/p&gt;&lt;div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style=\"text-align:center;\"&gt;Area =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</si>
  <si>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</si>
  <si>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</si>
  <si>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</si>
  <si>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</si>
  <si>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</si>
  <si>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</si>
  <si>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{"id":"M6-G-20a-E-1-EN","stimulus":"&lt;p&gt;Type the area of this square.&lt;/p&gt;&lt;div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cm&lt;/span&gt;\n\t\t&lt;/div&gt;\n\t&lt;/div&gt;\n&lt;/div&gt;&lt;/div&gt;","template":"&lt;p&gt;The area is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</si>
  <si>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</si>
  <si>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</si>
  <si>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</si>
  <si>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</si>
  <si>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{"id":"M6-G-20a-A-1-EN","stimulus":"&lt;p&gt;Daniel wants to cover a square room with a carpet, with sides measuring {{Q1}} m. What will be the area of the carpet?&lt;/p&gt;","template":"&lt;p&gt;The area of the carpet will be {{response}} m&lt;sup&gt;2&lt;/sup&gt;.&lt;/p&gt;","hint":"&lt;p&gt;The formula for the area of a square is:&lt;/p&gt;&lt;p style=\"text-align:center;\"&gt;Area = side × side&lt;/p&gt;","feedback":"&lt;p&gt;The formula for the area of a square is:&lt;/p&gt;&lt;p style=\"text-align:center;\"&gt;Area = side × side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</si>
  <si>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</si>
  <si>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</si>
  <si>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</si>
  <si>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{"id":"M6-G-20a-A-2-EN","stimulus":"&lt;p&gt;A photograph of Maribel measures {{Q1}} cm in width and length. Calculate its area.&lt;/p&gt;","template":"&lt;p&gt;Its area measures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</si>
  <si>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</si>
  <si>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</si>
  <si>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</si>
  <si>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</si>
  <si>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</si>
  <si>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{"id":"M6-G-20a-A-3-EN","stimulus":"&lt;p&gt;Helen has a square garden and each side measures {{T1}} m. How many square meters does the garden have?&lt;/p&gt;","template":"&lt;p&gt;The garden has {{response}} m&lt;sup&gt;2&lt;/sup&gt;.&lt;/p&gt;","hint":"&lt;p&gt;The formula for the area of a square is:&lt;/p&gt;&lt;p style=\"text-align:center;\"&gt;Area = side × side&lt;/p&gt;","feedback":"&lt;p&gt;The formula for the area of a square is:&lt;/p&gt;&lt;p style=\"text-align:center;\"&gt;Area = side × side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</si>
  <si>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</si>
  <si>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</si>
  <si>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</si>
  <si>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</si>
  <si>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</si>
  <si>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</si>
  <si>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altura&lt;/p&gt;</t>
  </si>
  <si>
    <t>&lt;p&gt;La fórmula del área de un rectángulo es:&lt;/p&gt;&lt;p&gt;Área = base × altura = {{T1}} × {{Q1}} = {{T2}} cm&lt;sup&gt;2&lt;/sup&gt;&lt;/p&gt;</t>
  </si>
  <si>
    <t>{"id":"M6-G-20b-I-1-EN","stimulus":"&lt;p&gt;What is the area of the following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cm&lt;/span&gt;\n\t\t&lt;/div&gt;\n\t&lt;/div&gt;\n&lt;/div&gt;&lt;/img&gt;&lt;/div&gt;","hint":"&lt;p&gt;The formula for the area of a rectangle is:&lt;/p&gt;&lt;p style=\"text-align:center;\"&gt;Area = base × height&lt;/p&gt;","feedback":"&lt;p&gt;The formula for the area of a rectangle is:&lt;/p&gt;&lt;p style=\"text-align:center;\"&gt;Area = base × height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</si>
  <si>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</si>
  <si>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</si>
  <si>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</si>
  <si>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
    "id": "M6-G-20b-I-2-EN",
    "stimulus": "&lt;p&gt;What is the area of the following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
    "hint": "&lt;p&gt;The formula for the area of a rectangle is:&lt;/p&gt;&lt;p style=\"text-align:center;\"&gt;Area = base × height&lt;/p&gt;",
    "feedback": "&lt;p&gt;The formula for the area of a rectangle is:&lt;/p&gt;&lt;p style=\"text-align:center;\"&gt;Area = base × height = {{T1}} × {{Q1}} = {{T2}} cm&lt;sup&gt;2&lt;/sup&gt;&lt;/p&gt;",
    "seed": {
        "parameters": [
            {
                "name": "Q1",
                "label": null,
                "min": 2,
                "max": 6,
                "step": 1
            },
            {
                "name": "Q2",
                "label": null,
                "list": [
                    0,
                    1,
                    2
                ]
            }
        ],
        "calculated": [
            {
                "name": "T1",
                "label": "{{function}}",
                "function": "{{Q1}}*3-1+{{Q2}}",
                "temp": true
            },
            {
                "name": "T2",
                "label": "{{function}}",
                "function": "{{Q1}}*{{T1}}",
                "temp": true
            },
            {
                "name": "T3",
                "label": "{{function}}",
                "function": "{{Q1}}*({{T1}}-1)",
                "temp": true
            },
            {
                "name": "T4",
                "label": "{{function}}",
                "function": "({{Q1}}-1)*{{T1}}",
                "temp": true
            },
            {
                "name": "T5",
                "label": "{{function}}",
                "function": "{{Q1}}*({{T1}}+1)",
                "temp": true
            },
            {
                "name": "T6",
                "label": "{{function}}",
                "function": "({{Q1}}+1)*{{T1}}",
                "temp": true
            },
            {
                "name": "A1",
                "label": "Area = {{T2}} cm&lt;sup&gt;2&lt;/sup&gt;",
                "function": ""
            },
            {
                "name": "A2",
                "label": "Area = {{T3}} cm&lt;sup&gt;2&lt;/sup&gt;",
                "function": "",
                "incorrect": true
            },
            {
                "name": "A3",
                "label": "Area = {{T4}} cm&lt;sup&gt;2&lt;/sup&gt;",
                "function": "",
                "incorrect": true
            },
            {
                "name": "A4",
                "label": "Area = {{T5}} cm&lt;sup&gt;2&lt;/sup&gt;",
                "function": "",
                "incorrect": true
            },
            {
                "name": "A5",
                "label": "Area = {{T6}} cm&lt;sup&gt;2&lt;/sup&gt;",
                "function": "",
                "incorrect": true
            }
        ],
        "uniques": false
    },
    "algorithm": {
        "name": "trueFalse",
        "template": "Multiple choice – standard",
        "params": {
            "countCorrect": 1,
            "countIncorrect": 2,
            "showCheckIcon": false,"columns":3
        }
    }
}</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</si>
  <si>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</si>
  <si>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</si>
  <si>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</si>
  <si>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</si>
  <si>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{"id":"M6-G-20b-I-3-EN","stimulus":"&lt;p&gt;What is the area of the following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cm&lt;/span&gt;\n\t\t&lt;/div&gt;\n\t&lt;/div&gt;\n&lt;/div&gt;&lt;/img&gt;&lt;/div&gt;","hint":"&lt;p&gt;The formula for the area of a rectangle is:&lt;/p&gt;&lt;p style=\"text-align:center;\"&gt;Area = base × height&lt;/p&gt;","feedback":"&lt;p&gt;The formula for the area of a rectangle is:&lt;/p&gt;&lt;p style=\"text-align:center;\"&gt;Area = base × height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Area = {{T3}} cm&lt;sup&gt;2&lt;/sup&gt;","function":""},{"name":"A2","label":"Area = {{T4}} cm&lt;sup&gt;2&lt;/sup&gt;","function":"","incorrect":true},{"name":"A3","label":"Area = {{T5}} cm&lt;sup&gt;2&lt;/sup&gt;","function":"","incorrect":true},{"name":"A4","label":"Area = {{T6}} cm&lt;sup&gt;2&lt;/sup&gt;","function":"","incorrect":true},{"name":"A5","label":"Area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</si>
  <si>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</si>
  <si>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</si>
  <si>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</si>
  <si>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</si>
  <si>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{"id":"M6-G-20b-E-1-EN","stimulus":"&lt;p&gt;Calculate the area of this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</si>
  <si>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</si>
  <si>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</si>
  <si>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{"id":"M6-G-20b-E-2-EN","stimulus":"&lt;p&gt;Calculate the area of this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</si>
  <si>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</si>
  <si>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</si>
  <si>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</si>
  <si>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{"id":"M6-G-20b-E-3-EN","stimulus":"&lt;p&gt;Calculate the area of this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cm&lt;/span&gt;\n\t\t&lt;/div&gt;\n\t&lt;/div&gt;\n&lt;/div&gt;&lt;/img&gt;&lt;/div&gt;","template":"&lt;p&gt;Its area measures {{response}} cm&lt;sup&gt;2&lt;/sup&gt;.&lt;/p&gt;","hint":"&lt;p&gt;The formula for the area of a rectangle is:&lt;/p&gt;&lt;p style=\"text-align:center;\"&gt;Area = base × height&lt;/p&gt;","feedback":"&lt;p&gt;The formula for the area of a rectangle is:&lt;/p&gt;&lt;p style=\"text-align:center;\"&gt;Area = base × height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</si>
  <si>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</si>
  <si>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</si>
  <si>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</si>
  <si>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</si>
  <si>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</si>
  <si>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{"id":"M6-G-20b-A-1-EN","stimulus":"&lt;p&gt;A rectangular pill organizer measures {{Q1}} cm long by {{Q2}} cm wide. What is its area?&lt;/p&gt;","template":"&lt;p&gt;The area of the organizer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</si>
  <si>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</si>
  <si>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</si>
  <si>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</si>
  <si>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{"id":"M6-G-20b-A-2-EN","stimulus":"&lt;p&gt;Virginia is knitting a rectangular colored scarf. At the moment, the scarf measures {{Q1}} cm long and {{Q2}} cm wide. What is its area?&lt;/p&gt;","template":"&lt;p&gt;The area of the scarf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</si>
  <si>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</si>
  <si>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</si>
  <si>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</si>
  <si>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
    "id": "M6-G-20b-A-3-EN",
    "stimulus": "&lt;p&gt;Juliet's birthday cake is rectangular and has several layers. The top layer measures {{Q1}} cm in length and {{Q2}} cm in width. What is its area?&lt;/p&gt;",
    "template": "&lt;p&gt;The area of the cake is {{response}} cm&lt;sup&gt;2&lt;/sup&gt;.&lt;/p&gt;",
    "hint": "&lt;p&gt;The formula for the area of a rectangle is:&lt;/p&gt;&lt;p style=\"text-align:center;\"&gt;Area = base × height&lt;/p&gt;",
    "feedback": "&lt;p&gt;The formula for the area of a rectangle is:&lt;/p&gt;&lt;p style=\"text-align:center;\"&gt;Area = base × height = {{Q1}} × {{Q2}} = {{A1}} cm&lt;sup&gt;2&lt;/sup&gt;&lt;/p&gt;",
    "seed": {
        "parameters": [
            {
                "name": "Q1",
                "label": null,
                "min": 7,
                "max": 12,
                "step": 1
            },
            {
                "name": "Q2",
                "label": null,
                "min": 7,
                "max": 12,
                "step": 1
            }
        ],
        "calculated": [
            {
                "name": "A1",
                "label": "{{function}}",
                "function": "{{Q1}}*{{Q2}}"
            }
        ],
        "uniques": true
    },
    "algorithm": {
        "name": "calculateOperation",
        "params": {
            "method": "equivLiteral",
            "keyboard": "NUMERICAL"
        }
    }
}</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</si>
  <si>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</si>
  <si>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</si>
  <si>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</si>
  <si>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</si>
  <si>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</si>
  <si>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</si>
  <si>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</si>
  <si>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</si>
  <si>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{"id":"M6-G-20c-I-1-EN","stimulus":"&lt;p&gt;Select the area of this rhomboid.&lt;/p&gt;&lt;div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</si>
  <si>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</si>
  <si>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</si>
  <si>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{"id":"M6-G-20c-I-2-EN","stimulus":"&lt;p&gt;Select the area of this rhomboid.&lt;/p&gt;&lt;div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</si>
  <si>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</si>
  <si>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</si>
  <si>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</si>
  <si>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{"id":"M6-G-20c-I-3-EN","stimulus":"&lt;p&gt;Select the area of this rhomboid.&lt;/p&gt;&lt;div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cm&lt;/span&gt;\n\t\t&lt;/div&gt;\n\t&lt;/div&gt;\n&lt;/div&gt;&lt;/div&gt;","hint":"&lt;p&gt;The formula for the area of a rhomboid is:&lt;/p&gt;&lt;p style=\"text-align:center;\"&gt;Area = base × height&lt;/p&gt;","feedback":"&lt;p&gt;The formula for the area of a rhomboid is:&lt;/p&gt;&lt;p style=\"text-align:center;\"&gt;Area = base × height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</si>
  <si>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</si>
  <si>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</si>
  <si>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</si>
  <si>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</si>
  <si>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</si>
  <si>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{"id":"M6-G-20c-E-1-EN","stimulus":"&lt;p&gt;Calculate the area of the following parallelogram.&lt;/p&gt;&lt;div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</si>
  <si>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</si>
  <si>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</si>
  <si>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{"id":"M6-G-20c-E-2-EN","stimulus":"&lt;p&gt;Calculate the area of the following parallelogram.&lt;/p&gt;&lt;div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</si>
  <si>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</si>
  <si>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{"id":"M6-G-20c-E-3-EN","stimulus":"&lt;p&gt;Calculate the area of the following parallelogram.&lt;/p&gt;&lt;div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</si>
  <si>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</si>
  <si>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</si>
  <si>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</si>
  <si>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</si>
  <si>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</si>
  <si>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</si>
  <si>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</si>
  <si>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</si>
  <si>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</si>
  <si>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</si>
  <si>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{"id":"M6-G-20c-A-1-EN","seed":{"parameters":[{"name":"Q1","label":null,"list":[8,9,10,11,12]},{"name":"Q2","label":null,"list":[0,0.5,1]}],"uniques":true},"scaffolding":[{"id":"step-0","stimulus":"&lt;p&gt;The central square of a town has the shape and measurements of this image. What is its area?&lt;/p&gt;&lt;div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m&lt;/span&gt;\n\t\t&lt;/div&gt;\n\t&lt;/div&gt;\n&lt;/div&gt;&lt;/div&gt;","template":"&lt;p&gt;Its area is {{response}} m&lt;sup&gt;2&lt;/sup&gt;.&lt;/p&gt;","seed":{"calculated":[{"name":"T1","label":"{{function}}","function":"math.round(1.5*{{Q1}})-0.5+{{Q2}}","temp":true},{"name":"0-A1","label":"{{function}}","function":"{{Q1}}*{{T1}}"}]},"algorithm":{"name":"calculateOperation","params":{"method":"equivLiteral","keyboard":"INTERMEDIATE"}}},{"id":"step-1","stimulus":"&lt;p&gt;What are the measurements of this rhomboid?&lt;/p&gt;","template":"&lt;p style=\"text-align:center;\"&gt;Base = {{response}} m&lt;/p&gt;&lt;p style=\"text-align:center;\"&gt;Height = {{response}} m&lt;/p&gt;","seed":{"calculated":[{"name":"T1","label":"{{function}}","function":"math.round(1.5*{{Q1}})-0.5+{{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standard","params":{"countCorrect":1,"countIncorrect":2}}},{"id":"step-3","stimulus":"&lt;p&gt;What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</si>
  <si>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</si>
  <si>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</si>
  <si>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</si>
  <si>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</si>
  <si>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</si>
  <si>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{"id":"M6-G-20c-A-2-EN","seed":{"parameters":[{"name":"Q1","label":null,"list":[4,5,6,7,8]},{"name":"Q2","label":null,"list":[0,1,2]}],"uniques":true},"scaffolding":[{"id":"step-0","stimulus":"&lt;p&gt;The tiles in a kitchen resemble this image. What is the area of each one?&lt;/p&gt;&lt;div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cm&lt;/span&gt;\n\t\t&lt;/div&gt;\n\t&lt;/div&gt;\n&lt;/div&gt;&lt;/div&gt;","template":"&lt;p&gt;Their area measures {{response}} cm&lt;sup&gt;2&lt;/sup&gt;.&lt;/p&gt;","seed":{"calculated":[{"name":"T1","label":"{{function}}","function":"math.round(2*{{Q1}})-1+{{Q2}}","temp":true},{"name":"0-A1","label":"{{function}}","function":"{{Q1}}*{{T1}}"}]},"algorithm":{"name":"calculateOperation","params":{"method":"equivLiteral","keyboard":"INTERMEDIATE"}}},{"id":"step-1","stimulus":"&lt;p&gt;What are the measurements of this rhomboid?&lt;/p&gt;","template":"&lt;p style=\"text-align:center;\"&gt;Base = {{response}} cm&lt;/p&gt;&lt;p style=\"text-align:center;\"&gt;Height = {{response}} cm&lt;/p&gt;","seed":{"calculated":[{"name":"T1","label":"{{function}}","function":"math.round(2*{{Q1}})-1+{{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standard","params":{"countCorrect":1,"countIncorrect":2}}},{"id":"step-3","stimulus":"&lt;p&gt;Which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</si>
  <si>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</si>
  <si>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</si>
  <si>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</si>
  <si>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</si>
  <si>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
    "id": "M6-G-20c-A-3-EN",
    "seed": {
        "parameters": [
            {
                "name": "Q1",
                "label": null,
                "list": [
                    8,
                    9,
                    10,
                    11,
                    12
                ]
            },
            {
                "name": "Q2",
                "label": null,
                "list": [
                    0,
                    1,
                    2
                ]
            }
        ],
        "uniques": true
    },
    "scaffolding": [
        {
            "id": "step-0",
            "stimulus": "&lt;p&gt;Nahiara has bought a mirror with the following measurements. What is its area?&lt;/p&gt;&lt;div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
            "template": "&lt;p&gt;The area measures {{response}} cm&lt;sup&gt;2&lt;/sup&gt;.&lt;/p&gt;",
            "seed": {
                "calculated": [
                    {
                        "name": "T1",
                        "label": "{{function}}",
                        "function": "{{Q1}}-1+{{Q2}}",
                        "temp": true
                    },
                    {
                        "name": "0-A1",
                        "label": "{{function}}",
                        "function": "{{Q1}}*{{T1}}"
                    }
                ]
            },
            "algorithm": {
                "name": "calculateOperation",
                "params": {
                    "method": "equivLiteral",
                    "keyboard": "INTERMEDIATE"
                }
            }
        },
        {
            "id": "step-1",
            "stimulus": "&lt;p&gt;What are the measures of this rhomboid?&lt;/p&gt;",
            "template": "&lt;p style=\"text-align:center;\"&gt;Base = {{response}} cm&lt;/p&gt;&lt;p style=\"text-align:center;\"&gt;Height = {{response}} cm&lt;/p&gt;",
            "seed": {
                "calculated": [
                    {
                        "name": "T1",
                        "label": "{{function}}",
                        "function": "{{Q1}}-1+{{Q2}}",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rhomboid.&lt;/p&gt;"
                    },
                    {
                        "name": "2-A2",
                        "label": "&lt;p&gt;The perimeter of the rhomboid.&lt;/p&gt;",
                        "incorrect": true
                    },
                    {
                        "name": "2-A3",
                        "label": "&lt;p&gt;The height of the rhomboid.&lt;/p&gt;",
                        "incorrect": true
                    }
                ]
            },
            "algorithm": {
                "name": "trueFalse",
                "template": "Multiple choice – standard",
                "params": {
                    "countCorrect": 1,
                    "countIncorrect": 2
                }
            }
        },
        {
            "id": "step-3",
            "stimulus": "&lt;p&gt;What formula is used to calculate the area of a rhomboid?&lt;/p&gt;",
            "seed": {
                "calculated": [
                    {
                        "name": "3-A1",
                        "label": "&lt;p&gt;Area = &lt;span class=\"fr-math-v2 fr-draggable\" contenteditable=\"false\" data-original-math=\"\\(\\frac{\\text{base} \\ \\times \\ \\text{height}}{2}\\)\" draggable=\"true\"&gt;\\(\\frac{\\text{base} \\ \\times \\ \\text{height}}{2}\\)&lt;/span&gt;&lt;/p&gt;",
                        "incorrect": true
                    },
                    {
                        "name": "3-A2",
                        "label": "&lt;p&gt;Area = &lt;span class=\"fr-math-v2 fr-draggable\" contenteditable=\"false\" data-original-math=\"\\(\\frac{\\text{major diagonal} \\ \\times \\ \\text{diagonal minor}}{2}\\)\" draggable=\"true\"&gt;\\(\\frac{\\text{major diagonal} \\ \\times \\ \\text{minor diagonal}}{2}\\)&lt;/span&gt;&lt;/p&gt;",
                        "incorrect": true
                    },
                    {
                        "name": "3-A3",
                        "label": "&lt;p&gt;Area = base × height&lt;/p&gt;",
                        "incorrect": false
                    }
                ]
            },
            "algorithm": {
                "name": "trueFalse",
                "template": "Multiple choice – standard",
                "params": {
                    "countCorrect": 1,
                    "countIncorrect": 2,
                    "showCheckIcon": false,
                    "columns": 3
                }
            }
        },
        {
            "id": "step-4",
            "stimulus": "&lt;p&gt;Therefore, calculate the area of this rhomboid.&lt;/p&gt;",
            "template": "&lt;p style=\"text-align:center;\"&gt;Area = base × height = {{T1}} × {{Q1}} = {{response}} cm&lt;sup&gt;2&lt;/sup&gt;&lt;/p&gt;",
            "seed": {
                "calculated": [
                    {
                        "name": "T1",
                        "label": "{{function}}",
                        "function": "{{Q1}}-1+{{Q2}}",
                        "temp": true
                    },
                    {
                        "name": "4-A1",
                        "label": "{{function}}",
                        "function": " {{Q1}}*{{T1}}"
                    }
                ]
            },
            "algorithm": {
                "name": "calculateOperation",
                "params": {
                    "method": "equivLiteral",
                    "keyboard": "INTERMEDIATE"
                }
            }
        }
    ]
}</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</si>
  <si>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</si>
  <si>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</si>
  <si>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</si>
  <si>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</si>
  <si>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</si>
  <si>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</si>
  <si>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</si>
  <si>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</si>
  <si>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{"id":"M6-G-20d-I-1-EN","stimulus":"&lt;p&gt;Drag the area of this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</si>
  <si>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</si>
  <si>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</si>
  <si>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</si>
  <si>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
    "id": "M6-G-20d-I-2-EN",
    "stimulus": "&lt;p&gt;Drag the area of this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
    "feedback": "&lt;p&gt;The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"name": "Q2",
                "label": null,
                "min": 2,
                "max": 10,
                "step": 1
            },
            {
                "name": "Q3",
                "label": null,
                "min": 2,
                "max": 10,
                "step": 1
            }
        ],
        "calculated": [
            {
                "name": "T1",
                "label": "{{function}}",
                "function": "math.round(0.5*{{Q1}},2)",
                "temp": true
            },
            {
                "name": "A1",
                "label": "{{function}}",
                "function": " {{Q1}}*{{T1}}/2"
            },
            {
                "name": "A2",
                "label": "{{function}}",
                "function": " {{Q2}}*{{T1}}/2"
            },
            {
                "name": "A3",
                "label": "{{function}}",
                "function": " {{Q3}}*{{T1}}/2"
            }
        ],
        "uniques": true
    },
    "algorithm": {
        "name": "calculateOperation",
        "template": "Cloze with drag &amp; drop",
        "params": {
            "keyboard": "INTERMEDIATE"
        }
    }
}</t>
  </si>
  <si>
    <t>Arrastra el área de este rombo.
(M6-G-20d-3, diagonal menor "{{Q1}} cm" y diagonal mayor "{{T1}} cm")</t>
  </si>
  <si>
    <t>T1=2*{{Q1}}
A1 = {{Q1}}*{{T1}}/2
A2 = {{Q2}}*{{T1}}/2
A3 = {{Q3}}*{{T1}}/2</t>
  </si>
  <si>
    <t>{"id":"M6-G-20d-I-3-EN","stimulus":"&lt;p&gt;Drag the area of this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</si>
  <si>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</si>
  <si>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</si>
  <si>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</si>
  <si>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</si>
  <si>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{"id":"M6-G-20d-E-1-EN","stimulus":"&lt;p&gt;Type the area of the following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</si>
  <si>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</si>
  <si>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</si>
  <si>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
    "id": "M6-G-20d-E-2-EN",
    "stimulus": "&lt;p&gt;Type the area of the following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data-original-math=\"\\(\\frac{\\text{diagonal mayor} \\ \\times \\ \\text{diagonal menor}}{2}\\)\" draggable=\"true\"&gt;\\(\\frac{\\text{major diagonal} \\ \\times \\ \\text{minor diagonal}}{2}\\)&lt;/span&gt;&lt;/p&gt;",
    "feedback": "&lt;p&gt;The formula for the area of a rhombus is:&lt;/p&gt;&lt;p style=\"text-align:center;\"&gt;Area = &lt;span class=\"fr-math-v2 fr-draggable\" contenteditable=\"false\" data-original-math=\"\\(\\frac{\\text{diagonal mayor} \\ \\times \\ \\text{diagonal menor}}{2}\\)\"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"calculated": [
            {
                "name": "T1",
                "label": "{{function}}",
                "function": "math.round(0.5*{{Q1}},2)",
                "temp": true
            },
            {
                "name": "A1",
                "label": "{{function}}",
                "function": "{{Q1}}*{{T1}}/2"
            }
        ],
        "uniques": true
    },
    "algorithm": {
        "name": "calculateOperation",
        "params": {
            "method": "equivLiteral",
            "keyboard": "INTERMEDIATE"
        }
    }
}</t>
  </si>
  <si>
    <t>Escribe el área de este rombo.
(M6-G-20d-3, diagonal menor "{{Q1}} cm" y diagonal mayor "{{T1}} cm")</t>
  </si>
  <si>
    <t>{"id":"M6-G-20d-E-3-EN","stimulus":"&lt;p&gt;Type the area of the following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</si>
  <si>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</si>
  <si>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</si>
  <si>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</si>
  <si>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</si>
  <si>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</si>
  <si>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</si>
  <si>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</si>
  <si>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</si>
  <si>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</si>
  <si>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</si>
  <si>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
    "id": "M6-G-20d-A-1-EN",
    "seed": {
        "parameters": [
            {
                "name": "Q1",
                "label": null,
                "list": [
                    5,
                    6,
                    7,
                    8,
                    9,
                    10
                ]
            },
            {
                "name": "Q2",
                "label": null,
                "list": [
                    0,
                    1,
                    2
                ]
            }
        ],
        "uniques": true
    },
    "scaffolding": [
        {
            "id": "step-0",
            "stimulus": "&lt;p&gt;Nicholas is going to make a kite like the one in this image. How much paper does he need?&lt;/p&gt;&lt;div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
            "template": "&lt;p&gt;Nicholas needs {{response}} dm&lt;sup&gt;2&lt;/sup&gt; of paper.&lt;/p&gt;",
            "seed": {
                "calculated": [
                    {
                        "name": "T1",
                        "label": "{{function}}",
                        "function": "math.round(1.5*{{Q1}})-1+{{Q2}}",
                        "temp": true
                    },
                    {
                        "name": "0-A1",
                        "label": "{{function}}",
                        "function": "{{Q1}}*{{T1}}/2"
                    }
                ]
            },
            "algorithm": {
                "name": "calculateOperation",
                "params": {
                    "method": "equivLiteral",
                    "keyboard": "INTERMEDIATE"
                }
            }
        },
        {
            "id": "step-1",
            "stimulus": "&lt;p&gt;What are the measurements of this diamond?&lt;/p&gt;",
            "template": "&lt;p style=\"text-align:center;\"&gt;Major diagonal = {{response}} dm&lt;/p&gt;&lt;p style=\"text-align:center;\"&gt;Minor diagonal = {{response}} dm&lt;/p&gt;",
            "seed": {
                "calculated": [
                    {
                        "name": "T1",
                        "label": "{{function}}",
                        "function": "math.round(1.5*{{Q1}})-1+{{Q2}}",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diamond.&lt;/p&gt;"
                    },
                    {
                        "name": "2-A2",
                        "label": "&lt;p&gt;The perimeter of the diamond.&lt;/p&gt;",
                        "incorrect": true
                    },
                    {
                        "name": "2-A3",
                        "label": "&lt;p&gt;The volume of the diamond.&lt;/p&gt;",
                        "incorrect": true
                    }
                ]
            },
            "algorithm": {
                "name": "trueFalse",
                "template": "Multiple choice – standard",
                "params": {
                    "countCorrect": 1,
                    "countIncorrect": 2
                }
            }
        },
        {
            "id": "step-3",
            "stimulus": "&lt;p&gt;What formula is used to calculate the area of a diamond?&lt;/p&gt;",
            "seed": {
                "calculated": [
                    {
                        "name": "3-A1",
                        "label": "&lt;p&gt;Area = &lt;span class=\"fr-math-v2 fr-draggable\" contenteditable=\"false\" data-original-math=\"\\(\\frac{\\text{major diagonal} \\ \\times \\ \\text{minor diagonal}}{2}\\)\" draggable=\"true\"&gt;\\(\\frac{\\text{major diagonal} \\ \\times \\ \\text{minor diagonal}}{2}\\)&lt;/span&gt;&lt;/p&gt;"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diamond.&lt;/p&gt;",
            "template": "&lt;p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
            "seed": {
                "calculated": [
                    {
                        "name": "T1",
                        "label": "{{function}}",
                        "function": "math.round(1.5*{{Q1}})-1+{{Q2}}",
                        "temp": true
                    },
                    {
                        "name": "4-A1",
                        "label": "{{function}}",
                        "function": "{{Q1}}*{{T1}}/2"
                    }
                ]
            },
            "algorithm": {
                "name": "calculateOperation",
                "params": {
                    "method": "equivLiteral",
                    "keyboard": "INTERMEDIATE"
                }
            }
        }
    ]
}</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</si>
  <si>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</si>
  <si>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</si>
  <si>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</si>
  <si>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</si>
  <si>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</si>
  <si>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</si>
  <si>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{"id":"M6-G-20d-A-2-EN","seed":{"parameters":[{"name":"Q1","label":null,"list":[4,5,6,7,8,9,10]},{"name":"Q2","label":null,"list":[0,1,2]}],"uniques":true},"scaffolding":[{"id":"step-0","stimulus":"&lt;p&gt;Guadalupe has hung a decorative fabric in her room with these measurements. What is its area?&lt;/p&gt;&lt;div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dm&lt;/span&gt;\n\t\t&lt;/div&gt;\n\t&lt;/div&gt;\n&lt;/div&gt;","template":"&lt;p&gt;The area is {{response}} dm&lt;sup&gt;2&lt;/sup&gt;.&lt;/p&gt;","seed":{"calculated":[{"name":"T1","label":"{{function}}","function":"math.round(1.5*{{Q1}})-1+{{Q2}}","temp":true},{"name":"0-A1","label":"{{function}}","function":"{{Q1}}*{{T1}}/2"}]},"algorithm":{"name":"calculateOperation","params":{"method":"equivLiteral","keyboard":"INTERMEDIATE"}}},{"id":"step-1","stimulus":"&lt;p&gt;What are the measurements of this rhombus?&lt;/p&gt;","template":"&lt;p style=\"text-align:center;\"&gt;Major diagonal = {{response}} dm&lt;/p&gt;&lt;p style=\"text-align:center;\"&gt;Minor diagonal = {{response}} dm&lt;/p&gt;","seed":{"calculated":[{"name":"T1","label":"{{function}}","function":"math.round(1.5*{{Q1}})-1+{{Q2}}","temp":true},{"name":"1-A1","label":"{{function}}","function":"{{T1}}"},{"name":"1-A2","label":"{{function}}","function":"{{Q1}}"}]},"algorithm":{"name":"calculateOperation","params":{"method":"equivLiteral","keyboard":"INTERMEDIATE"}}},{"id":"step-2","stimulus":"&lt;p&gt;What needs to be calculated?&lt;/p&gt;","seed":{"calculated":[{"name":"2-A1","label":"&lt;p&gt;The area of the rhombus.&lt;/p&gt;"},{"name":"2-A2","label":"&lt;p&gt;The perimeter of the rhombus.&lt;/p&gt;","incorrect":true},{"name":"2-A3","label":"&lt;p&gt;The volume of the rhombus.&lt;/p&gt;","incorrect":true}]},"algorithm":{"name":"trueFalse","template":"Multiple choice – standard","params":{"countCorrect":1,"countIncorrect":2}}},{"id":"step-3","stimulus":"&lt;p&gt;Which formula is used to calculate the area of a rhombus?&lt;/p&gt;","seed":{"calculated":[{"name":"3-A1","label":"&lt;p&gt;Area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rhombus.&lt;/p&gt;","template":"&lt;p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</si>
  <si>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</si>
  <si>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</si>
  <si>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</si>
  <si>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</si>
  <si>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</si>
  <si>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</si>
  <si>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{"id":"M6-G-20d-A-3-EN","seed":{"parameters":[{"name":"Q1","label":null,"list":[4,5,6,7,8,9,10]},{"name":"Q2","label":null,"list":[0,1,2]}],"uniques":true},"scaffolding":[{"id":"step-0","stimulus":"&lt;p&gt;An artisan crafts diamond-shaped earrings. The measurements appear in this image. What is the area of one of them?&lt;div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mm&lt;/span&gt;\n\t\t&lt;/div&gt;\n\t&lt;/div&gt;\n&lt;/div&gt;&lt;/div&gt;","template":"&lt;p&gt;Its area measures {{response}} mm&lt;sup&gt;2&lt;/sup&gt;.&lt;/p&gt;","seed":{"calculated":[{"name":"T1","label":"{{function}}","function":"2*{{Q1}}-1+{{Q2}}","temp":true},{"name":"0-A1","label":"{{function}}","function":"{{Q1}}*{{T1}}/2"}]},"algorithm":{"name":"calculateOperation","params":{"method":"equivLiteral","keyboard":"INTERMEDIATE"}}},{"id":"step-1","stimulus":"&lt;p&gt;What are the measurements of this diamond?&lt;/p&gt;","template":"&lt;p style=\"text-align:center;\"&gt;Major diagonal = {{response}} mm&lt;/p&gt;&lt;p style=\"text-align:center;\"&gt;Minor diagonal = {{response}} mm&lt;/p&gt;","seed":{"calculated":[{"name":"T1","label":"{{function}}","function":"2*{{Q1}}-1+{{Q2}}","temp":true},{"name":"1-A1","label":"{{function}}","function":"{{T1}}"},{"name":"1-A2","label":"{{function}}","function":"{{Q1}}"}]},"algorithm":{"name":"calculateOperation","params":{"method":"equivLiteral","keyboard":"INTERMEDIATE"}}},{"id":"step-2","stimulus":"&lt;p&gt;What needs to be calculated?&lt;/p&gt;","seed":{"calculated":[{"name":"2-A1","label":"&lt;p&gt;The area of the diamond.&lt;/p&gt;"},{"name":"2-A2","label":"&lt;p&gt;The perimeter of the diamond.&lt;/p&gt;","incorrect":true},{"name":"2-A3","label":"&lt;p&gt;The volume of the diamond.&lt;/p&gt;","incorrect":true}]},"algorithm":{"name":"trueFalse","template":"Multiple choice – standard","params":{"countCorrect":1,"countIncorrect":2}}},{"id":"step-3","stimulus":"&lt;p&gt;Which formula is used to calculate the area of a diamond?&lt;/p&gt;","seed":{"calculated":[{"name":"3-A1","label":"&lt;p&gt;Area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diamond.&lt;/p&gt;","template":"&lt;p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 }{2}\\)\"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</si>
  <si>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</si>
  <si>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</si>
  <si>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</si>
  <si>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</si>
  <si>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</si>
  <si>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</si>
  <si>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</si>
  <si>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</si>
  <si>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</si>
  <si>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"M6-G-20e-I-1-EN",
    "stimulus": "&lt;p&gt;Select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</si>
  <si>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</si>
  <si>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</si>
  <si>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</si>
  <si>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</si>
  <si>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{"id":"M6-G-20e-I-2-EN","stimulus":"&lt;p&gt;Select the area of this trapezoid.&lt;/p&gt;&lt;div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style=\"text-align:center;\"&gt;Area = {{response}} cm&lt;sup&gt;2&lt;/sup&gt;&lt;/p&gt;","hint":"&lt;p&gt;The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</si>
  <si>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</si>
  <si>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</si>
  <si>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</si>
  <si>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data-original-math=\"\\(\\frac{\\text{(base mayor + base menor) × altura}}{\\text{2}}\\)\" draggable=\"true\"&gt;\\(\\frac{\\text{(larger base + smaller base) × height}}{\\text{2}}\\)&lt;/span&gt;&lt;/p&gt;","feedback":"&lt;p&gt;The formula for the area of a trapezoid is:&lt;/p&gt;&lt;p style=\"text-align:center;\"&gt;Trapezoid area = &lt;span class=\"fr-math-v2 fr-draggable\" contenteditable=\"false\" data-original-math=\"\\(\\frac{\\text{(base mayor + base menor) × altura}}{\\text{2}}\\)\" draggable=\"true\"&gt;\\(\\frac{\\text{(larger base + smaller base) × height}}{\\text{2}}\\)&lt;/span&gt;&lt;span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</si>
  <si>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</si>
  <si>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</si>
  <si>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</si>
  <si>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</si>
  <si>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</si>
  <si>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
    "id": "M6-G-20e-E-1-EN",
    "stimulus": "&lt;p&gt;What is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style=\"position:relative; width:100%; height:100%;\"&gt;\n\t\t\t&lt;span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"calculated": [
            {
                "name": "T1",
                "label": "{{function}}",
                "function": "2*{{Q1}}",
                "temp": true
            },
            {
                "name": "A1",
                "label": "{{function}}",
                "function": "({{T1}}+{{Q1}})*{{T1}}/2"
            }
        ],
        "uniques": true
    },
    "algorithm": {
        "name": "calculateOperation",
        "params": {
            "method": "equivLiteral",
            "keyboard": "NUMERICAL"
        }
    }
}</t>
  </si>
  <si>
    <t>¿Cuál es el área de este trapecio?
Imagen M6-G-20e-2. Base menor y altura "Q1 cm", base mayor "T1 cm"</t>
  </si>
  <si>
    <t>T1 = math.round(1.3*{{Q1}})
A1 = ({{T1}}+{{Q1}})*{{Q1}}/2</t>
  </si>
  <si>
    <t>{
    "id": "M6-G-20e-E-2-EN",
    "stimulus": "&lt;p&gt;What is the area of this trapezoid? Type your answer.&lt;/p&gt;&lt;div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
    "template": "&lt;p style=\"text-align:center;\"&gt;Area = {{response}} cm&lt;sup&gt;2&lt;/sup&gt;&lt;/p&gt;",
    "hint":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
    "feedback":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cm&lt;sup&gt;2&lt;/sup&gt;&lt;/p&gt;",
    "seed": {
        "parameters": [
            {
                "name": "Q1",
                "label": null,
                "min": 2,
                "max": 7,
                "step": 1
            }
        ],
        "calculated": [
            {
                "name": "T1",
                "label": "{{function}}",
                "function": "math.round(1.3*{{Q1}},2)",
                "temp": true
            },
            {
                "name": "A1",
                "label": "{{function}}",
                "function": " math.round(({{T1}}+{{Q1}})*{{Q1}}/2,2)"
            }
        ],
        "uniques": true
    },
    "algorithm": {
        "name": "calculateOperation",
        "params": {
            "method": "equivLiteral",
            "keyboard": "INTERMEDIATE"
        }
    }
}</t>
  </si>
  <si>
    <t>¿Cuál es el área de este trapecio?
Imagen M6-G-20e-3. Base menor "T2 cm", base mayor "{{T1}} cm" y altura "Q1 cm"</t>
  </si>
  <si>
    <t>T1 = math.round(1.5*{{Q1}})
T2 = 2*{{Q1}}
A1 = ({{T1}}+{{T2}})*{{Q1}}/2</t>
  </si>
  <si>
    <t>{"id":"M6-G-20e-E-3-EN","stimulus":"&lt;p&gt;What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</si>
  <si>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</si>
  <si>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</si>
  <si>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</si>
  <si>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</si>
  <si>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</si>
  <si>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</si>
  <si>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</si>
  <si>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</si>
  <si>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</si>
  <si>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
    "id": "M6-G-20e-A-1-EN",
    "seed": {
        "parameters": [
            {
                "name": "Q1",
                "label": null,
                "list": [
                    3,
                    4,
                    5,
                    6,
                    7
                ]
            }
        ],
        "uniques": true
    },
    "scaffolding": [
        {
            "id": "step-0",
            "stimulus": "&lt;p&gt;Silvana is going to move to an apartment with a floor plan that has the shape and measurements of the following image. How big is its area?&lt;div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
            "template": "&lt;p&gt;It has an area of {{response}} m&lt;sup&gt;2&lt;/sup&gt;.&lt;/p&gt;",
            "seed": {
                "calculated": [
                    {
                        "name": "T1",
                        "label": "{{function}}",
                        "function": "2*{{Q1}}",
                        "temp": true
                    },
                    {
                        "name": "0-A1",
                        "label": "{{function}}",
                        "function": "({{T1}}+{{Q1}})*{{T1}}/2"
                    }
                ]
            },
            "algorithm": {
                "name": "calculateOperation",
                "params": {
                    "method": "equivLiteral",
                    "keyboard": "NUMERICAL"
                }
            }
        },
        {
            "id": "step-1",
            "stimulus": "&lt;p&gt;What are the measurements of this trapezium?&lt;/p&gt;",
            "template": "&lt;p style=\"text-align:center;\"&gt;Larger base = {{response}} m&lt;/p&gt;&lt;p style=\"text-align:center;\"&gt;Smaller base = {{response}} m&lt;/p&gt;&lt;p style=\"text-align:center;\"&gt;Height = {{response}} m",
            "seed": {
                "calculated": [
                    {
                        "name": "T1",
                        "label": "{{function}}",
                        "function": "2*{{Q1}}",
                        "temp": true
                    },
                    {
                        "name": "1-A1",
                        "label": "{{function}}",
                        "function": "{{T1}}"
                    },
                    {
                        "name": "1-A2",
                        "label": "{{function}}",
                        "function": "{{Q1}}"
                    },
                    {
                        "name": "1-A3",
                        "label": "{{function}}",
                        "function": "{{T1}}"
                    }
                ]
            },
            "algorithm": {
                "name": "calculateOperation",
                "params": {
                    "method": "equivLiteral",
                    "keyboard": "NUMERICAL"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"&lt;p&gt;What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m&lt;sup&gt;2&lt;/sup&gt;&lt;/p&gt;",
            "seed": {
                "calculated": [
                    {
                        "name": "T1",
                        "label": "{{function}}",
                        "function": "2*{{Q1}}",
                        "temp": true
                    },
                    {
                        "name": "4-A1",
                        "label": "{{function}}",
                        "function": "({{T1}}+{{Q1}})*{{T1}}/2"
                    }
                ]
            },
            "algorithm": {
                "name": "calculateOperation",
                "params": {
                    "method": "equivLiteral",
                    "keyboard": "NUMERICAL"
                }
            }
        }
    ]
}</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</si>
  <si>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</si>
  <si>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</si>
  <si>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</si>
  <si>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</si>
  <si>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</si>
  <si>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</si>
  <si>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
    "id": "M6-G-20e-A-2-EN",
    "seed": {
        "parameters": [
            {
                "name": "Q1",
                "label": null,
                "list": [
                    10,
                    11,
                    12,
                    13,
                    14,
                    15
                ]
            }
        ],
        "uniques": true
    },
    "scaffolding": [
        {
            "id": "step-0",
            "stimulus": "&lt;p&gt;The tiles on a floor have the dimensions shown in this image. What is the area of each one?&lt;/p&gt;&lt;div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
            "template": "&lt;p&gt;Each one measures {{response}} cm&lt;sup&gt;2&lt;/sup&gt;.&lt;/p&gt;",
            "seed": {
                "calculated": [
                    {
                        "name": "T1",
                        "label": "{{function}}",
                        "function": "2*{{Q1}}",
                        "temp": true
                    },
                    {
                        "name": "0-A1",
                        "label": "{{function}}",
                        "function": "({{T1}}+{{Q1}})*{{T1}}/2"
                    }
                ]
            },
            "algorithm": {
                "name": "calculateOperation",
                "params": {
                    "method": "equivLiteral",
                    "keyboard": "INTERMEDIATE"
                }
            }
        },
        {
            "id": "step-1",
            "stimulus": "&lt;p&gt;What are the measurements of this trapezium?&lt;/p&gt;",
            "template": "&lt;p style=\"text-align:center;\"&gt;Larger base = {{response}} cm&lt;/p&gt;&lt;p style=\"text-align:center;\"&gt;Smaller base = {{response}} cm&lt;/p&gt;&lt;p style=\"text-align:center;\"&gt;Height = {{response}} cm",
            "seed": {
                "calculated": [
                    {
                        "name": "T1",
                        "label": "{{function}}",
                        "function": "2*{{Q1}}",
                        "temp": true
                    },
                    {
                        "name": "1-A1",
                        "label": "{{function}}",
                        "function": "{{T1}}"
                    },
                    {
                        "name": "1-A2",
                        "label": "{{function}}",
                        "function": "{{Q1}}"
                    },
                    {
                        "name": "1-A3",
                        "label": "{{function}}",
                        "function": "{{T1}}"
                    }
                ]
            },
            "algorithm": {
                "name": "calculateOperation",
                "params": {
                    "method": "equivLiteral",
                    "keyboard": "INTERMEDIATE"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"&lt;p&gt;Which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cm&lt;sup&gt;2&lt;/sup&gt;&lt;/p&gt;",
            "seed": {
                "calculated": [
                    {
                        "name": "T1",
                        "label": "{{function}}",
                        "function": "2*{{Q1}}",
                        "temp": true
                    },
                    {
                        "name": "4-A1",
                        "label": "{{function}}",
                        "function": "({{T1}}+{{Q1}})*{{T1}}/2"
                    }
                ]
            },
            "algorithm": {
                "name": "calculateOperation",
                "params": {
                    "method": "equivLiteral",
                    "keyboard": "INTERMEDIATE"
                }
            }
        }
    ]
}</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</si>
  <si>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</si>
  <si>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</si>
  <si>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</si>
  <si>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</si>
  <si>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</si>
  <si>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
    "id": "M6-G-20e-A-3-EN",
    "seed": {
        "parameters": [
            {
                "name": "Q1",
                "label": null,
                "list": [
                    2,
                    3,
                    4,
                    5,
                    6,
                    7
                ]
            }
        ],
        "uniques": true
    },
    "scaffolding": [
        {
            "id": "step-0",
            "stimulus": "&lt;p&gt;Elsa has a poppy field with measurements like this image. Calculate its area.&lt;/p&gt;&lt;div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
            "template": "&lt;p&gt;The area is {{response}} hm&lt;sup&gt;2&lt;/sup&gt;.&lt;/p&gt;",
            "seed": {
                "calculated": [
                    {
                        "name": "T1",
                        "label": "{{function}}",
                        "function": "math.round(1.3*{{Q1}})",
                        "temp": true
                    },
                    {
                        "name": "0-A1",
                        "label": "{{function}}",
                        "function": "({{T1}}+{{Q1}})*{{Q1}}/2"
                    }
                ]
            },
            "algorithm": {
                "name": "calculateOperation",
                "params": {
                    "method": "equivLiteral",
                    "keyboard": "INTERMEDIATE"
                }
            }
        },
        {
            "id": "step-1",
            "stimulus": "&lt;p&gt;What are the measurements of this trapezoid?&lt;/p&gt;",
            "template": "&lt;p style=\"text-align:center;\"&gt;Larger base = {{response}} hm&lt;/p&gt;&lt;p style=\"text-align:center;\"&gt;Smaller base = {{response}} hm&lt;/p&gt;&lt;p style=\"text-align:center;\"&gt;Height = {{response}} hm",
            "seed": {
                "calculated": [
                    {
                        "name": "T1",
                        "label": "{{function}}",
                        "function": "math.round(1.3*{{Q1}})",
                        "temp": true
                    },
                    {
                        "name": "1-A1",
                        "label": "{{function}}",
                        "function": "{{T1}}"
                    },
                    {
                        "name": "1-A2",
                        "label": "{{function}}",
                        "function": "{{Q1}}"
                    },
                    {
                        "name": "1-A3",
                        "label": "{{function}}",
                        "function": "{{Q1}}"
                    }
                ]
            },
            "algorithm": {
                "name": "calculateOperation",
                "params": {
                    "method": "equivLiteral",
                    "keyboard": "INTERMEDIATE"
                }
            }
        },
        {
            "id": "step-2",
            "stimulus": "&lt;p&gt;What needs to be calculated?&lt;/p&gt;",
            "seed": {
                "calculated": [
                    {
                        "name": "2-A1",
                        "label": "&lt;p&gt;The area of the trapezoid.&lt;/p&gt;"
                    },
                    {
                        "name": "2-A2",
                        "label": "&lt;p&gt;The perimeter of the trapezoid.&lt;/p&gt;",
                        "incorrect": true
                    },
                    {
                        "name": "2-A3",
                        "label": "&lt;p&gt;The volume of the trapezoid.&lt;/p&gt;",
                        "incorrect": true
                    }
                ]
            },
            "algorithm": {
                "name": "trueFalse",
                "template": "Multiple choice – standard",
                "params": {
                    "countCorrect": 1,
                    "countIncorrect": 2
                }
            }
        },
        {
            "id": "step-3",
            "stimulus": "&lt;p&gt;What formula is used to calculate the area of a trapezoid?&lt;/p&gt;",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trapezoid.&lt;/p&gt;",
            "template": "&lt;p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{{response}} hm&lt;sup&gt;2&lt;/sup&gt;&lt;/p&gt;",
            "seed": {
                "calculated": [
                    {
                        "name": "T1",
                        "label": "{{function}}",
                        "function": "math.round(1.3*{{Q1}})",
                        "temp": true
                    },
                    {
                        "name": "4-A1",
                        "label": "{{function}}",
                        "function": "({{T1}}+{{Q1}})*{{Q1}}/2"
                    }
                ]
            },
            "algorithm": {
                "name": "calculateOperation",
                "params": {
                    "method": "equivLiteral",
                    "keyboard": "INTERMEDIATE"
                }
            }
        }
    ]
}</t>
  </si>
  <si>
    <t>M6-G-39a</t>
  </si>
  <si>
    <t>Calcula el perímetro de un polígono regular e irregular</t>
  </si>
  <si>
    <t>Selecciona el perímetro del siguiente polígono.
(Imagen M6-G-21b-1, uno de los lados con la etiqueta "{{Q1}} cm")
{{T1}} cm*
{{T2}} cm
{{T3}} cm
{{T4}} cm
Se ven 3</t>
  </si>
  <si>
    <t>si</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</si>
  <si>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</si>
  <si>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</si>
  <si>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</si>
  <si>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</si>
  <si>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{"id":"M6-G-39a-I-1-EN","stimulus":"&lt;p&gt;Select the perimeter of the following polygon.&lt;/p&gt;&lt;div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cm&lt;/span&gt;\n\t\t&lt;/div&gt;\n\t&lt;/div&gt;\n&lt;/div&gt;&lt;/div&gt;","hint":"&lt;p&gt;The perimeter of a polygon is the addition of the lengths of all its sides.&lt;/p&gt;","feedback":"&lt;p&gt;The perimeter of a polygon is the addition of the lengths of all its sides.&lt;/p&gt;&lt;p style=\"text-align:center;\"&gt;Perimeter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</si>
  <si>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</si>
  <si>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</si>
  <si>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</si>
  <si>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</si>
  <si>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
    "id": "M6-G-39a-I-2-EN",
    "stimulus": "&lt;p&gt;Select the perimeter of the following polygon.&lt;/p&gt;&lt;div style=\"display:flex; justify-content:center;\"&gt;&lt;div class=\"lemo-fixed-to-responsive\" style=\"max-width: 300px;max-height: 300px;position: relative;width: 100%;display:inline-block;\"&gt;\n\t&lt;img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50%;transform: rotate(-90deg);\"&gt;{{T2}} cm&lt;/span&gt;\n\t\t\t&lt;span class=\"lemo-graphie-label\" style=\"position: absolute; left: 45%; top: 89%;\"&gt;{{T2}} cm&lt;/span&gt;\n\t\t&lt;/div&gt;\n\t&lt;/div&gt;\n&lt;/div&gt;&lt;/div&gt;",
    "hint": "&lt;p&gt;The perimeter of a polygon is the addition of the lengths of all its sides.&lt;/p&gt;",
    "feedback": "&lt;p&gt;The perimeter of a polygon is the addition of the lengths of all its sides.&lt;/p&gt;&lt;p style=\"text-align:center;\"&gt;Perimeter = {{T1}} + {{T2}} + {{T2}} + {{Q1}} + {{Q1}} = {{T3}}&lt;/p&gt;",
    "seed": {
        "parameters": [
            {
                "name": "Q1",
                "label": null,
                "list": [
                    1,
                    2,
                    3,
                    4,
                    5
                ]
            }
        ],
        "calculated": [
            {
                "name": "T1",
                "label": "{{function}}",
                "function": "Lemonlib.round(1.4*{{Q1}},1)",
                "temp": true
            },
            {
                "name": "T2",
                "label": "{{function}}",
                "function": "{{Q1}}*2",
                "temp": true
            },
            {
                "name": "T3",
                "label": "{{function}}",
                "function": "Lemonlib.round(7.4*{{Q1}},1)",
                "temp": true
            },
            {
                "name": "T4",
                "label": "{{function}}",
                "function": "Lemonlib.round(6.8*{{Q1}},1)",
                "temp": true
            },
            {
                "name": "T5",
                "label": "{{function}}",
                "function": "Lemonlib.round(7*{{Q1}},1)",
                "temp": true
            },
            {
                "name": "T6",
                "label": "{{function}}",
                "function": "Lemonlib.round(8.4*{{Q1}},1)",
                "temp": true
            },
            {
                "name": "A1",
                "label": "{{T3}} cm",
                "function": ""
            },
            {
                "name": "A2",
                "label": "{{T4}} cm",
                "function": "",
                "incorrect": true
            },
            {
                "name": "A3",
                "label": "{{T5}} cm",
                "function": "",
                "incorrect": true
            },
            {
                "name": "A4",
                "label": "{{T6}} cm",
                "function": "",
                "incorrect": true
            }
        ],
        "uniques": false
    },
    "algorithm": {
        "name": "trueFalse",
        "template": "Multiple choice – standard",
        "params": {
            "countCorrect": 1,
            "countIncorrect": 2,
            "showCheckIcon": false,"columns":3
        }
    }
}</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</si>
  <si>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</si>
  <si>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</si>
  <si>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</si>
  <si>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{"id":"M6-G-39a-I-3-EN","stimulus":"&lt;p&gt;Select the perimeter of the following polygon.&lt;/p&gt;&lt;div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cm&lt;/span&gt;\n\t\t&lt;/div&gt;\n\t&lt;/div&gt;\n&lt;/div&gt;&lt;/div&gt;","hint":"&lt;p&gt;The perimeter of a polygon is the addition of the lengths of all its sides.&lt;/p&gt;","feedback":"&lt;p&gt;The perimeter of a polygon is the addition of the lengths of all its sides.&lt;/p&gt;&lt;p style=\"text-align:center;\"&gt;Perimeter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</si>
  <si>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</si>
  <si>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</si>
  <si>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</si>
  <si>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</si>
  <si>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</si>
  <si>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
    "id": "M6-G-39a-E-1-EN",
    "stimulus": "&lt;p&gt;Calculate the perimeter of this isosceles trapezium.&lt;/p&gt;&lt;div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
    "template": "&lt;p&gt;The perimeter measures {{response}} cm.&lt;/p&gt;",
    "hint": "&lt;p&gt;The perimeter of a polygon is the addition of the lengths of all its sides.&lt;/p&gt;",
    "feedback": "&lt;p&gt;The perimeter of a polygon is the addition of the lengths of all its sides.&lt;/p&gt;&lt;p style=\"text-align:center;\"&gt;Perimeter = {{T3}} + {{T2}} + {{T1}} + {{T2}} = {{A1}} cm&lt;/p&gt;",
    "seed": {
        "parameters": [
            {
                "name": "Q1",
                "label": null,
                "list": [
                    1,
                    2,
                    3,
                    4,
                    5,
                    6
                ]
            }
        ],
        "calculated": [
            {
                "name": "T1",
                "label": "{{function}}",
                "function": "4*{{Q1}}",
                "temp": true
            },
            {
                "name": "T2",
                "label": "{{function}}",
                "function": "Lemonlib.round(2.2*{{Q1}},1)",
                "temp": true
            },
            {
                "name": "T3",
                "label": "{{function}}",
                "function": "2*{{Q1}}",
                "temp": true
            },
            {
                "name": "A1",
                "label": "{{function}}",
                "function": "Lemonlib.round(10.4*{{Q1}},1)"
            }
        ],
        "uniques": false
    },
    "algorithm": {
        "name": "calculateOperation",
        "params": {
            "method": "equivLiteral",
            "keyboard": "NUMERICAL"
        }
    }
}</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</si>
  <si>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</si>
  <si>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</si>
  <si>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</si>
  <si>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{"id":"M6-G-39a-E-2-EN","stimulus":"&lt;p&gt;Calculate the perimeter of this hexagon.&lt;/p&gt;&lt;div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</si>
  <si>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</si>
  <si>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</si>
  <si>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A1 = {{Q1}}*5</t>
  </si>
  <si>
    <t>&lt;p&gt;El perímetro de un polígono es la suma de las longitudes todos sus lados.&lt;/p&gt;&lt;p&gt;Perímetro = {{Q1}} + {{Q1}} + {{Q1}} + {{Q1}} + {{Q1}} = {{A1}} cm&lt;/p&gt;</t>
  </si>
  <si>
    <t>{"id":"M6-G-39a-E-3-EN","stimulus":"&lt;p&gt;Calculate the perimeter of this pentagon.&lt;/p&gt;&lt;div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</si>
  <si>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</si>
  <si>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</si>
  <si>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</si>
  <si>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</si>
  <si>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</si>
  <si>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{"id":"M6-G-39a-A-1-EN","stimulus":"&lt;p&gt;The cover of a book is rectangular in shape. One of its sides measures {{Q1}} cm and the other, {{T1}} cm. Calculate its perimeter.&lt;/p&gt;","template":"&lt;p&gt;Its perimeter measures {{response}} cm.&lt;/p&gt;","hint":"&lt;p&gt;The perimeter of a polygon is the addition of the lengths of all its sides.&lt;/p&gt;","feedback":"&lt;p&gt;The perimeter of a polygon is the addition of the lengths of all its sides.&lt;/p&gt;&lt;p style=\"text-align:center;\"&gt;Perimeter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</si>
  <si>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</si>
  <si>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</si>
  <si>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</si>
  <si>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</si>
  <si>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{"id":"M6-G-39a-A-2-EN","stimulus":"&lt;p&gt;Charlotte wants to put a fence around her irregularly shaped quadrilateral property. Its sides measure {{Q1}} m, {{Q2}} m, {{Q3}} m, and {{Q4}} m. What is its perimeter?&lt;/p&gt;","template":"&lt;p&gt;The perimeter of the property is {{response}} m.&lt;/p&gt;","hint":"&lt;p&gt;The perimeter of a polygon is the addition of the lengths of all its sides.&lt;/p&gt;","feedback":"&lt;p&gt;The perimeter of a polygon is the addition of the lengths of all its sides.&lt;/p&gt;&lt;p style=\"text-align:center;\"&gt;Perimeter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</si>
  <si>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</si>
  <si>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</si>
  <si>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</si>
  <si>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</si>
  <si>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</si>
  <si>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{"id":"M6-G-39a-A-3-EN","stimulus":"&lt;p&gt;The plates in a restaurant have a regular octagon shape with sides of {{Q1}} cm. What is the perimeter of the plate?&lt;/p&gt;","template":"&lt;p&gt;The perimeter of the plate is {{response}} cm.&lt;/p&gt;","hint":"&lt;p&gt;The perimeter of a polygon is the addition of the lengths of all its sides.&lt;/p&gt;","feedback":"&lt;p&gt;The perimeter of a polygon is the addition of the lengths of all its sides.&lt;/p&gt;&lt;p style=\"text-align:center;\"&gt;Perimeter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</si>
  <si>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</si>
  <si>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</si>
  <si>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</si>
  <si>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</si>
  <si>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</si>
  <si>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</si>
  <si>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</si>
  <si>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{"id":"M6-G-22a-I-1-EN","stimulus":"&lt;p&gt;Select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cm&lt;/span&gt;\n\t\t&lt;/div&gt;\n\t&lt;/div&gt;\n&lt;/div&gt;&lt;/div&gt;","hint":"&lt;p&gt;The formula for the area of a regular polygon is:&lt;/p&gt;&lt;p style=\"text-align:center;\"&gt;Area = &lt;span class=\"fr-math-v2 fr-draggable\" contenteditable=\"false\" data-original-math=\"\\(\\frac{\\text{perimeter} \\ \\times \\ \\text{apothem}}{2}\\)\" draggable=\"true\"&gt;\\(\\frac{\\text{perimeter} \\ \\times \\ \\text{apothem}}{2}\\)&lt;/span&gt;&lt;/p&gt;","feedback":"&lt;p&gt;The formula for the area of a regular polygon is:&lt;/p&gt;&lt;p style=\"text-align:center;\"&gt;Area = &lt;span class=\"fr-math-v2 fr-draggable\" contenteditable=\"false\" data-original-math=\"\\(\\frac{\\text{perimeter} \\ \\times \\ \\text{apothem}}{2}\\)\" draggable=\"true\"&gt;\\(\\frac{\\text{perimeter} \\ \\times \\ \\text{apothem}}{2}\\)&lt;/span&gt;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</si>
  <si>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</si>
  <si>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</si>
  <si>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</si>
  <si>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</si>
  <si>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</si>
  <si>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{"id":"M6-G-22a-I-2-EN","stimulus":"&lt;p&gt;Select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</si>
  <si>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</si>
  <si>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</si>
  <si>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</si>
  <si>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{"id":"M6-G-22a-I-3-EN","stimulus":"&lt;p&gt;Select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in&lt;/span&gt;\n\t\t\t&lt;span class=\"lemo-graphie-label\" style=\"position: absolute; left: 42%; top: 0%;\"&gt;{{Q1}} in&lt;/span&gt;\n\t\t&lt;/div&gt;\n\t&lt;/div&gt;\n&lt;/div&gt;&lt;/div&gt;","hint":"&lt;p&gt;The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data-original-math=\"\\(\\frac{8 \\ \\times \\ {{Q1}} \\ \\times \\ {{T1}}}{2}\\)\" draggable=\"true\"&gt;\\(\\frac{8 \\ \\times \\ {{Q1}} \\ \\times \\ {{T1}}}{2}\\)&lt;/span&gt; = {{T2}} in&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Area = {{T2}} in&lt;sup&gt;2&lt;/sup&gt;","function":""},{"name":"A2","label":"Area = {{T3}} in&lt;sup&gt;2&lt;/sup&gt;","function":"","incorrect":true},{"name":"A3","label":"Area = {{T4}} in&lt;sup&gt;2&lt;/sup&gt;","function":"","incorrect":true},{"name":"A4","label":"Area = {{T5}} in&lt;sup&gt;2&lt;/sup&gt;","function":"","incorrect":true},{"name":"A5","label":"Area = {{T6}} in&lt;sup&gt;2&lt;/sup&gt;","function":"","incorrect":true}],"uniques":false},"algorithm":{"name":"trueFalse","template":"Multiple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</si>
  <si>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</si>
  <si>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</si>
  <si>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</si>
  <si>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"M6-G-22a-E-1-EN",
    "stimulus": "&lt;p&gt;Which is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center\"&gt;Area = {{response}} cm&lt;sup&gt;2&lt;/sup&gt;&lt;/p&gt;",
    "hint": "&lt;p&gt;The formula for the area of a regular polygon is:&lt;/p&gt;&lt;p style=\"text-align: center\"&gt;Area = &lt;span class=\"fr-math-v2 fr-draggable\" contenteditable=\"false\" data-original-math=\"\\(\\frac{\\text{perimeter} \\ \\times \\ \\text{inexact part}}{2}\\)\" draggable=\"true\"&gt;\\(\\frac{\\text{perimeter} \\ \\times \\ \\text{inexact part}}{2}\\)&lt;/span&gt;&lt;/p&gt;",
    "feedback": "&lt;p&gt;The formula for the area of a regular polygon is:&lt;/p&gt;&lt;p style=\"text-align: center\"&gt;Area = &lt;span class=\"fr-math-v2 fr-draggable\" contenteditable=\"false\" data-original-math=\"\\(\\frac{\\text{perimeter} \\ \\times \\ \\text{inexact part}}{2}\\)\" draggable=\"true\"&gt;\\(\\frac{\\text{perimeter} \\ \\times \\ \\text{inexact part}}{2}\\)&lt;/span&gt;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</si>
  <si>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</si>
  <si>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</si>
  <si>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{"id":"M6-G-22a-E-2-EN","stimulus":"&lt;p&gt;What is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</si>
  <si>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</si>
  <si>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</si>
  <si>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</si>
  <si>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{"id":"M6-G-22a-E-3-EN","stimulus":"&lt;p&gt;What is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</si>
  <si>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</si>
  <si>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</si>
  <si>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</si>
  <si>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</si>
  <si>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</si>
  <si>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</si>
  <si>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</si>
  <si>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</si>
  <si>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</si>
  <si>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</si>
  <si>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{"id":"M6-G-22a-A-1-EN","seed":{"parameters":[{"name":"Q1","label":null,"min":5,"max":10,"step":1}],"uniques":true},"scaffolding":[{"id":"step-0","stimulus":"&lt;p&gt;Calculate the area of a wall clock in the shape of a regular octagon with side {{Q1}} cm and apothem {{T1}} cm.&lt;/p&gt;","template":"&lt;p&gt;The area measures {{response}} cm&lt;sup&gt;2&lt;/sup&gt;.&lt;/p&gt;","seed":{"calculated":[{"name":"T1","label":"{{function}}","function":"Lemonlib.round({{Q1}}/0.83,1)","temp":true},{"name":"0-A1","label":"{{function}}","function":" Lemonlib.round(8*{{Q1}}*{{T1}}/2,2) "}]},"algorithm":{"name":"calculateOperation","params":{"method":"equivSymbolic","keyboard":"INTERMEDIATE"}}},{"id":"step-1","stimulus":"&lt;p&gt;What are the measurements of this octagon?&lt;/p&gt;","template":"&lt;p style=\"text-align:center;\"&gt;Side = {{response}} cm&lt;/p&gt;&lt;p style=\"text-align:center;\"&gt;Apothem = {{response}} cm&lt;/p&gt;","seed":{"calculated":[{"name":"1-A1","label":"{{function}}","function":"{{Q1}}"},{"name":"1-A2","label":"{{function}}","function":"Lemonlib.round({{Q1}}/0.83,1)"}]},"algorithm":{"name":"calculateOperation","params":{"method":"equivLiteral","keyboard":"INTERMEDIATE"}}},{"id":"step-2","stimulus":"&lt;p&gt;What needs to be calculated?&lt;/p&gt;","seed":{"calculated":[{"name":"2-A1","label":"&lt;p&gt;The area of an octagon.&lt;/p&gt;"},{"name":"2-A2","label":"&lt;p&gt;The perimeter of an octagon.&lt;/p&gt;","incorrect":true},{"name":"2-A3","label":"&lt;p&gt;The volume of an octagon.&lt;/p&gt;","incorrect":true}]},"algorithm":{"name":"trueFalse","template":"Multiple choice – standard","params":{"countCorrect":1,"countIncorrect":2}}},{"id":"step-3","stimulus":"&lt;p&gt;What is the formula to calculate the area of an octagon?&lt;/p&gt;","seed":{"calculated":[{"name":"3-A1","label":"&lt;p&gt;Area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octagon.&lt;/p&gt;","template":"&lt;p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</si>
  <si>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</si>
  <si>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</si>
  <si>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</si>
  <si>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</si>
  <si>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</si>
  <si>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</si>
  <si>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</si>
  <si>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</si>
  <si>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</si>
  <si>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{"id":"M6-G-22a-A-2-EN","seed":{"parameters":[{"name":"Q1","label":null,"min":10,"max":20,"step":1}],"uniques":true},"scaffolding":[{"id":"step-0","stimulus":"&lt;p&gt;The base of a circus tent has the shape of a regular heptagon with sides of {{Q1}} m and an apothem of {{T1}} m. What is its area?&lt;/p&gt;","template":"&lt;p&gt;The area measures {{response}} m&lt;sup&gt;2&lt;/sup&gt;.&lt;/p&gt;","seed":{"calculated":[{"name":"T1","label":"{{function}}","function":"Lemonlib.round({{Q1}}/0.96,1)","temp":true},{"name":"0-A1","label":"{{function}}","function":" Lemonlib.round(7*{{Q1}}*{{T1}}/2,2) "}]},"algorithm":{"name":"calculateOperation","params":{"method":"equivSymbolic","keyboard":"INTERMEDIATE"}}},{"id":"step-1","stimulus":"&lt;p&gt;What are the measurements of this heptagon?&lt;/p&gt;","template":"&lt;p style=\"text-align:center;\"&gt;Side = {{response}} m&lt;/p&gt;&lt;p style=\"text-align:center;\"&gt;Apothem = {{response}} m&lt;/p&gt;","seed":{"calculated":[{"name":"1-A1","label":"{{function}}","function":"{{Q1}}"},{"name":"1-A2","label":"{{function}}","function":"Lemonlib.round({{Q1}}/0.96,1)"}]},"algorithm":{"name":"calculateOperation","params":{"method":"equivLiteral","keyboard":"INTERMEDIATE"}}},{"id":"step-2","stimulus":"&lt;p&gt;What needs to be calculated?&lt;/p&gt;","seed":{"calculated":[{"name":"2-A1","label":"&lt;p&gt;The area of a heptagon.&lt;/p&gt;"},{"name":"2-A2","label":"&lt;p&gt;The perimeter of a heptagon.&lt;/p&gt;","incorrect":true},{"name":"2-A3","label":"&lt;p&gt;The volume of a heptagon.&lt;/p&gt;","incorrect":true}]},"algorithm":{"name":"trueFalse","template":"Multiple choice – standard","params":{"countCorrect":1,"countIncorrect":2}}},{"id":"step-3","stimulus":"&lt;p&gt;What formula is used to calculate the area of a heptagon?&lt;/p&gt;","seed":{"calculated":[{"name":"3-A1","label":"&lt;p&gt;Area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heptagon.&lt;/p&gt;","template":"&lt;p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</si>
  <si>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</si>
  <si>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</si>
  <si>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</si>
  <si>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</si>
  <si>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</si>
  <si>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</si>
  <si>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</si>
  <si>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</si>
  <si>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
    "id": "M6-G-22a-A-3-EN",
    "seed": {
        "parameters": [
            {
                "name": "Q1",
                "label": null,
                "list": [
                    2,
                    3,
                    4,
                    5,
                    6
                ]
            }
        ],
        "uniques": true
    },
    "scaffolding": [
        {
            "id": "step-0",
            "stimulus": "&lt;p&gt;A window is shaped like a regular pentagon with side {{Q1}} dm and apothem {{T1}} dm. What is its area? Express the result with two decimal digits if necessary.&lt;/p&gt;",
            "template": "&lt;p&gt;The area is {{response}} dm&lt;sup&gt;2&lt;/sup&gt;.&lt;/p&gt;",
            "seed": {
                "calculated": [
                    {
                        "name": "T1",
                        "label": "{{function}}",
                        "function": "Lemonlib.round({{Q1}}/1.45, 2)",
                        "temp": true
                    },
                    {
                        "name": "0-A1",
                        "label": "{{function}}",
                        "function": " Lemonlib.round(5*{{Q1}}*{{T1}}/2,2)"
                    }
                ]
            },
            "algorithm": {
                "name": "calculateOperation",
                "params": {
                    "method": "equivLiteral",
                    "keyboard": "INTERMEDIATE"
                }
            }
        },
        {
            "id": "step-1",
            "stimulus": "&lt;p&gt;What are the measurements of this pentagon?&lt;/p&gt;",
            "template": "&lt;p style=\"text-align:center;\"&gt;Side = {{response}} cm&lt;/p&gt;&lt;p style=\"text-align:center;\"&gt;Apothem = {{response}} cm&lt;/p&gt;",
            "seed": {
                "calculated": [
                    {
                        "name": "1-A1",
                        "label": "{{function}}",
                        "function": "{{Q1}}"
                    },
                    {
                        "name": "1-A2",
                        "label": "{{function}}",
                        "function": "Lemonlib.round({{Q1}}/1.45,2)"
                    }
                ]
            },
            "algorithm": {
                "name": "calculateOperation",
                "params": {
                    "method": "equivLiteral",
                    "keyboard": "INTERMEDIATE"
                }
            }
        },
        {
            "id": "step-2",
            "stimulus": "&lt;p&gt;What needs to be calculated?&lt;/p&gt;",
            "seed": {
                "calculated": [
                    {
                        "name": "2-A1",
                        "label": "&lt;p&gt;The area of a pentagon.&lt;/p&gt;"
                    },
                    {
                        "name": "2-A2",
                        "label": "&lt;p&gt;The perimeter of a pentagon.&lt;/p&gt;",
                        "incorrect": true
                    },
                    {
                        "name": "2-A3",
                        "label": "&lt;p&gt;The volume of a pentagon.&lt;/p&gt;",
                        "incorrect": true
                    }
                ]
            },
            "algorithm": {
                "name": "trueFalse",
                "template": "Multiple choice – standard",
                "params": {
                    "countCorrect": 1,
                    "countIncorrect": 2
                }
            }
        },
        {
            "id": "step-3",
            "stimulus": "&lt;p&gt;Which formula is used to calculate the area of a pentagon?&lt;/p&gt;",
            "seed": {
                "calculated": [
                    {
                        "name": "3-A1",
                        "label": "&lt;p&gt;Area = &lt;span class=\"fr-math-v2 fr-draggable\" contenteditable=\"false\" data-original-math=\"\\(\\frac{\\text{perimeter × apothem}}{\\text{2}}\\)\" draggable=\"true\"&gt;\\(\\frac{\\text{perimeter × apothem}}{\\text{2}}\\)&lt;/span&gt;&lt;/p&gt;"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pentagon. Round the result to the hundredths.&lt;/p&gt;",
            "template": "&lt;p&gt;Area = &lt;span class=\"fr-math-v2 fr-draggable\" contenteditable=\"false\" data-original-math=\"\\(\\frac{\\text{perimeter} \\ \\times \\ \\text{apothem}}{2}\\)\" draggable=\"true\"&gt;\\(\\frac{\\text{perimeter} \\ \\times \\ \\text{apothem}}{\\text{2}}\\)&lt;/span&gt; = &lt;span class=\"fr-math-v2 fr-draggable\" contenteditable=\"false\" data-original-math=\"\\(\\frac{5 \\ \\times \\ {{Q1}} \\ \\times \\ {{T1}}}{2}\\)\" draggable=\"true\"&gt;\\(\\frac{5 \\ \\times \\ {{Q1}} \\ \\times \\ {{T1}}}{2}\\)&lt;/span&gt; = {{response}} dm&lt;sup&gt;2&lt;/sup&gt;&lt;/p&gt;",
            "seed": {
                "calculated": [
                    {
                        "name": "T1",
                        "label": "{{function}}",
                        "function": " Lemonlib.round({{Q1}}/1.45,2)",
                        "temp": true
                    },
                    {
                        "name": "4-A1",
                        "label": "{{function}}",
                        "function": "Lemonlib.round(5*{{Q1}}*{{T1}}/2,2) "
                    }
                ]
            },
            "algorithm": {
                "name": "calculateOperation",
                "params": {
                    "method": "equivLiteral",
                    "keyboard": "INTERMEDIATE"
                }
            }
        }
    ]
}</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</si>
  <si>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</si>
  <si>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</si>
  <si>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</si>
  <si>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</si>
  <si>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</si>
  <si>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</si>
  <si>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</si>
  <si>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</si>
  <si>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{"id":"M6-G-23a-I-1-EN","stimulus":"&lt;p&gt;Select the area of this circle.&lt;/p&gt;&lt;div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</si>
  <si>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</si>
  <si>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</si>
  <si>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</si>
  <si>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</si>
  <si>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{"id":"M6-G-23a-E-1-EN","stimulus":"&lt;p&gt;Calculate the area of this circle. Use the value of π with two decimals.&lt;/p&gt;&lt;div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</si>
  <si>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</si>
  <si>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</si>
  <si>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</si>
  <si>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</si>
  <si>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</si>
  <si>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</si>
  <si>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</si>
  <si>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</si>
  <si>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</si>
  <si>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
    "id": "M6-G-23a-A-1-EN",
    "seed": {
        "parameters": [
            {
                "name": "Q1",
                "label": null,
                "list": [
                    2,
                    3,
                    4,
                    5,
                    6
                ]
            }
        ],
        "uniques": true
    },
    "scaffolding": [
        {
            "id": "step-0",
            "stimulus": "&lt;p&gt;A dressmaker uses circular sequins with a radius of {{Q1}} mm to make dresses. What is the area of each one? Use the value of π with two decimals.&lt;/p&gt;",
            "template": "&lt;p&gt;The area of each sequin is {{response}} mm&lt;sup&gt;2&lt;/sup&gt;.&lt;/p&gt;",
            "seed": {
                "calculated": [
                    {
                        "name": "0-A1",
                        "label": "{{function}}",
                        "function": " Lemonlib.round(3.14*{{Q1}}*{{Q1}},2)"
                    }
                ]
            },
            "algorithm": {
                "name": "calculateOperation",
                "params": {
                    "method": "equivLiteral",
                    "keyboard": "INTERMEDIATE"
                }
            }
        },
        {
            "id": "step-1",
            "stimulus": "&lt;p&gt;What is the radius of each sequin?&lt;/p&gt;",
            "template": "&lt;p style=\"text-align:center;\"&gt;Radius = {{response}} mm&lt;/p&gt;",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mm&lt;sup&gt;2&lt;/sup&gt;&lt;/p&gt;",
            "seed": {
                "calculated": [
                    {
                        "name": "4-A1",
                        "label": "{{function}}",
                        "function": "Lemonlib.round(3.14*{{Q1}}*{{Q1}},2) "
                    }
                ]
            },
            "algorithm": {
                "name": "calculateOperation",
                "params": {
                    "method": "equivLiteral",
                    "keyboard": "INTERMEDIATE"
                }
            }
        }
    ]
}</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</si>
  <si>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</si>
  <si>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</si>
  <si>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</si>
  <si>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</si>
  <si>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</si>
  <si>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</si>
  <si>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{"id":"M6-G-23a-A-2-EN","seed":{"parameters":[{"name":"Q1","label":null,"min":5,"max":15,"step":1}],"uniques":true},"scaffolding":[{"id":"step-0","stimulus":"&lt;p&gt;A circular plaza has a radius of {{Q1}} m. How much is its area? Use the value of π with two decimals.&lt;/p&gt;","template":"&lt;p&gt;The area of the plaza is {{response}} m&lt;sup&gt;2&lt;/sup&gt;.&lt;/p&gt;","seed":{"calculated":[{"name":"0-A1","label":"{{function}}","function":" Lemonlib.round(3.14*{{Q1}}*{{Q1}},2)"}]},"algorithm":{"name":"calculateOperation","params":{"method":"equivLiteral","keyboard":"INTERMEDIATE"}}},{"id":"step-1","stimulus":"&lt;p&gt;What is the radius of the plaza?&lt;/p&gt;","template":"&lt;p style=\"text-align:center;\"&gt;Radius = {{response}} m&lt;/p&gt;","seed":{"calculated":[{"name":"1-A1","label":"{{function}}","function":"{{Q1}}"}]},"algorithm":{"name":"calculateOperation","params":{"method":"equivLiteral","keyboard":"INTERMEDIATE"}}},{"id":"step-2","stimulus":"&lt;p&gt;What needs to be calculated?&lt;/p&gt;","seed":{"calculated":[{"name":"2-A1","label":"&lt;p&gt;The area of the circle.&lt;/p&gt;"},{"name":"2-A2","label":"&lt;p&gt;The perimeter of the circle.&lt;/p&gt;","incorrect":true},{"name":"2-A3","label":"&lt;p&gt;The volume of the circle.&lt;/p&gt;","incorrect":true}]},"algorithm":{"name":"trueFalse","template":"Multiple choice – standard","params":{"countCorrect":1,"countIncorrect":2}}},{"id":"step-3","stimulus":"&lt;p&gt;What is the formula for the area of the circle?&lt;/p&gt;","seed":{"calculated":[{"name":"3-A1","label":"&lt;p&gt;Area = π × radius&lt;sup&gt;2&lt;/sup&gt;&lt;/p&gt;"},{"name":"3-A2","label":"&lt;p&gt;Area = 2 × π × radius&lt;/p&gt;","incorrect":true},{"name":"3-A3","label":"&lt;p&gt;Area = 2 × π × radius&lt;sup&gt;2&lt;/sup&gt;&lt;/p&gt;","incorrect":true}]},"algorithm":{"name":"trueFalse","template":"Multiple choice – standard","params":{"countCorrect":1,"countIncorrect":2,
                    "showCheckIcon": false,
                    "columns": 3}}},{"id":"step-4","stimulus":"&lt;p&gt;Therefore, calculate the area of this circle.&lt;/p&gt;","template":"&lt;p style=\"text-align:center;\"&gt;Area = π × radius&lt;sup&gt;2&lt;/sup&gt; = 3.14 × {{Q1}}&lt;sup&gt;2&lt;/sup&gt; = {{response}} m&lt;sup&gt;2&lt;/sup&gt;&lt;/p&gt;","seed":{"calculated":[{"name":"4-A1","label":"{{function}}","function":"Lemonlib.round(3.14*{{Q1}}*{{Q1}},2)"}]},"algorithm":{"name":"calculateOperation","params":{"method":"equivLiteral","keyboard":"INTERMEDIATE"}}}]}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</si>
  <si>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</si>
  <si>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</si>
  <si>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</si>
  <si>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</si>
  <si>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</si>
  <si>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</si>
  <si>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
    "id": "M6-G-23a-A-3-EN",
    "seed": {
        "parameters": [
            {
                "name": "Q1",
                "label": null,
                "list": [
                    10,
                    11,
                    12,
                    13,
                    14,
                    15
                ]
            }
        ],
        "uniques": true
    },
    "scaffolding": [
        {
            "id": "step-0",
            "stimulus": "&lt;p&gt;The portholes of a ship are circular in shape and have a radius of {{Q1}} cm. What is the area of each one? Use the value of π with two decimal places.&lt;/p&gt;",
            "template": "&lt;p&gt;Each porthole has an area of {{response}} cm&lt;sup&gt;2&lt;/sup&gt;.&lt;/p&gt;",
            "seed": {
                "calculated": [
                    {
                        "name": "0-A1",
                        "label": "{{function}}",
                        "function": " Lemonlib.round(3.14*{{Q1}}*{{Q1}},2)"
                    }
                ]
            },
            "algorithm": {
                "name": "calculateOperation",
                "params": {
                    "method": "equivLiteral",
                    "keyboard": "INTERMEDIATE"
                }
            }
        },
        {
            "id": "step-1",
            "stimulus": "&lt;p&gt;What is the radius of a porthole?&lt;/p&gt;",
            "template": "&lt;p style=\"text-align:center;\"&gt;Radius = {{response}} cm&lt;/p&gt;",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cm&lt;sup&gt;2&lt;/sup&gt;&lt;/p&gt;",
            "seed": {
                "calculated": [
                    {
                        "name": "4-A1",
                        "label": "{{function}}",
                        "function": "Lemonlib.round(3.14*{{Q1}}*{{Q1}},2) "
                    }
                ]
            },
            "algorithm": {
                "name": "calculateOperation",
                "params": {
                    "method": "equivLiteral",
                    "keyboard": "INTERMEDIATE"
                }
            }
        }
    ]
}</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</si>
  <si>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</si>
  <si>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</si>
  <si>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</si>
  <si>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</si>
  <si>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</si>
  <si>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</si>
  <si>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</si>
  <si>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</si>
  <si>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</si>
  <si>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</si>
  <si>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
    "id": "M6-G-24a-I-1-EN",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
            "template": "&lt;p style=\"text-align:center;\"&gt;Area = {{response}} cm&lt;sup&gt;2&lt;/sup&gt;&lt;/p&gt;",
            "seed": {
                "calculated": [
                    {
                        "name": "T1",
                        "label": "{{function}}",
                        "function": "Lemonlib.round({{Q1}}*0.8, 1)",
                        "temp": true
                    },
                    {
                        "name": "T2",
                        "label": "{{function}}",
                        "function": "Lemonlib.round({{Q2}}*0.8, 1)",
                        "temp": true
                    },
                    {
                        "name": "T3",
                        "label": "{{function}}",
                        "function": "Lemonlib.round({{Q3}}*0.8, 1)",
                        "temp": true
                    },
                    {
                        "name": "0-A1",
                        "label": "{{function}} cm&lt;sup&gt;2&lt;/sup&gt;",
                        "function": "Lemonlib.round({{Q1}}*{{T1}}/2+{{Q1}}*{{Q1}}, 1)"
                    },
                    {
                        "name": "0-A2",
                        "label": "{{function}} cm&lt;sup&gt;2&lt;/sup&gt;",
                        "function": "Lemonlib.round({{Q2}}*{{T2}}/2+{{Q2}}*{{Q2}}, 1)",
                        "incorrect": true
                    },
                    {
                        "name": "0-A3",
                        "label": "{{function}} cm&lt;sup&gt;2&lt;/sup&gt;",
                        "function": "Lemonlib.round({{Q3}}*{{T3}}/2+{{Q3}}*{{Q3}},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
            "seed": {
                "calculated": [
                    {
                        "name": "T1",
                        "label": "{{function}}",
                        "function": "Lemonlib.round({{Q1}}*0.8, 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"Lemonlib.round({{Q1}}*0.8, 1)",
                        "temp": true
                    },
                    {
                        "name": "2-A2",
                        "label": "{{function}}",
                        "function": "Lemonlib.round({{Q1}}*{{T1}}/2,1)"
                    },
                    {
                        "name": "2-A3",
                        "label": "{{function}}",
                        "function": "Lemonlib.round({{Q1}}*{{Q1}},1)"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style=\"text-align:center;\"&gt;Area = {{T4}} + {{T5}} = {{response}} cm&lt;sup&gt;2&lt;/sup&gt;&lt;/p&gt;",
            "seed": {
                "calculated": [
                    {
                        "name": "T1",
                        "label": "{{function}}",
                        "function": "Lemonlib.round({{Q1}}*0.8, 1)",
                        "temp": true
                    },
                    {
                        "name": "T4",
                        "label": "{{function}}",
                        "function": "Lemonlib.round({{Q1}}*{{T1}}/2,1)",
                        "temp": true
                    },
                    {
                        "name": "T5",
                        "label": "{{function}}",
                        "function": "Lemonlib.round({{Q1}}*{{Q1}},1)",
                        "temp": true
                    },
                    {
                        "name": "3-A1",
                        "label": "{{function}}",
                        "function": "Lemonlib.round({{T4}}+{{T5}},1)"
                    }
                ]
            },
            "algorithm": {
                "name": "calculateOperation",
                "params": {
                    "method": "equivLiteral",
                    "keyboard": "INTERMEDIATE"
                }
            }
        }
    ]
}</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</si>
  <si>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</si>
  <si>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</si>
  <si>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</si>
  <si>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</si>
  <si>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</si>
  <si>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</si>
  <si>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</si>
  <si>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
    "id": "M6-G-24a-I-2-EN",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
            "template": "&lt;p style=\"text-align:center;\"&gt;Area = {{response}} cm&lt;sup&gt;2&lt;/sup&gt;&lt;/p&gt;",
            "seed": {
                "calculated": [
                    {
                        "name": "T1",
                        "label": "{{function}}",
                        "function": "Lemonlib.round({{Q1}}*0.69,1)",
                        "temp": true
                    },
                    {
                        "name": "T2",
                        "label": "{{function}}",
                        "function": "Lemonlib.round({{Q1}}*0.5, 1)",
                        "temp": true
                    },
                    {
                        "name": "T3",
                        "label": "{{function}}",
                        "function": "Lemonlib.round({{Q1}}+{{T1}},1)",
                        "temp": true
                    },
                    {
                        "name": "0-A1",
                        "label": "{{function}} cm&lt;sup&gt;2&lt;/sup&gt;",
                        "function": "Lemonlib.round(2.5*{{Q1}}*{{T1}}+({{Q1}}+{{T3}})*{{T2}}/2, 1)"
                    },
                    {
                        "name": "0-A2",
                        "label": "{{function}} cm&lt;sup&gt;2&lt;/sup&gt;",
                        "function": "Lemonlib.round(2.5*{{Q2}}*{{T1}}+({{Q2}}+{{T3}})*{{T2}}/2, 1)",
                        "incorrect": true
                    },
                    {
                        "name": "0-A3",
                        "label": "{{function}} cm&lt;sup&gt;2&lt;/sup&gt;",
                        "function": "Lemonlib.round(2.5*{{Q3}}*{{T1}}+({{Q3}}+{{T3}})*{{T2}}/2,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
            "seed": {
                "calculated": [
                    {
                        "name": "T1",
                        "label": "{{function}}",
                        "function": "Lemonlib.round({{Q1}}*0.69,1)",
                        "temp": true
                    },
                    {
                        "name": "T2",
                        "label": "{{function}}",
                        "function": "Lemonlib.round({{Q1}}*0.5, 1)",
                        "temp": true
                    },
                    {
                        "name": "T3",
                        "label": "{{function}}",
                        "function": "Lemonlib.round({{Q1}}+{{T1}},1)",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"Lemonlib.round({{Q1}}*0.69,1)",
                        "temp": true
                    },
                    {
                        "name": "T2",
                        "label": "{{function}}",
                        "function": "Lemonlib.round({{Q1}}*0.5, 1)",
                        "temp": true
                    },
                    {
                        "name": "T3",
                        "label": "{{function}}",
                        "function": "Lemonlib.round({{Q1}}+{{T1}},1)",
                        "temp": true
                    },
                    {
                        "name": "2-A2",
                        "label": "{{function}}",
                        "function": "Lemonlib.round(2.5*{{Q1}}*{{T1}}, 1)"
                    },
                    {
                        "name": "2-A3",
                        "label": "{{function}}",
                        "function": "Lemonlib.round(({{Q1}}+{{T3}})*{{T2}}/2, 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style=\"text-align:center;\"&gt;Area = {{T4}} + {{T5}} = {{response}} cm&lt;sup&gt;2&lt;/sup&gt;&lt;/p&gt;",
            "seed": {
                "calculated": [
                    {
                        "name": "T1",
                        "label": "{{function}}",
                        "function": "Lemonlib.round({{Q1}}*0.69,1)",
                        "temp": true
                    },
                    {
                        "name": "T2",
                        "label": "{{function}}",
                        "function": "Lemonlib.round({{Q1}}*0.5, 1)",
                        "temp": true
                    },
                    {
                        "name": "T3",
                        "label": "{{function}}",
                        "function": "Lemonlib.round({{Q1}}+{{T1}},1)",
                        "temp": true
                    },
                    {
                        "name": "T4",
                        "label": "{{function}}",
                        "function": "Lemonlib.round(2.5*{{Q1}}*{{T1}}, 1)",
                        "temp": true
                    },
                    {
                        "name": "T5",
                        "label": "{{function}}",
                        "function": "Lemonlib.round(({{Q1}}+{{T3}})*{{T2}}/2, 1)",
                        "temp": true
                    },
                    {
                        "name": "3-A1",
                        "label": "{{function}}",
                        "function": "Lemonlib.round({{T4}}+{{T5}},1)"
                    }
                ]
            },
            "algorithm": {
                "name": "calculateOperation",
                "params": {
                    "method": "equivLiteral",
                    "keyboard": "INTERMEDIATE"
                }
            }
        }
    ]
}</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</si>
  <si>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</si>
  <si>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</si>
  <si>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</si>
  <si>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</si>
  <si>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</si>
  <si>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</si>
  <si>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</si>
  <si>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
    "id": "M6-G-24a-I-3-EN",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
            "template": "&lt;p style=\"text-align:center;\"&gt;Area = {{response}} cm&lt;sup&gt;2&lt;/sup&gt;&lt;/p&gt;",
            "seed": {
                "calculated": [
                    {
                        "name": "T1",
                        "label": "{{function}}",
                        "function": "{{Q1}}*2",
                        "temp": true
                    },
                    {
                        "name": "0-A1",
                        "label": "{{function}} cm&lt;sup&gt;2&lt;/sup&gt;",
                        "function": "Lemonlib.round(4*{{Q1}}*{{Q1}},1)"
                    },
                    {
                        "name": "0-A2",
                        "label": "{{function}} cm&lt;sup&gt;2&lt;/sup&gt;",
                        "function": "Lemonlib.round(4*{{Q2}}*{{Q2}},1)",
                        "incorrect": true
                    },
                    {
                        "name": "0-A3",
                        "label": "{{function}} cm&lt;sup&gt;2&lt;/sup&gt;",
                        "function": "Lemonlib.round(4*{{Q3}}*{{Q3}},1)",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
            "seed": {
                "calculated": [
                    {
                        "name": "T1",
                        "label": "{{function}}",
                        "function": "{{Q1}}*2",
                        "temp": true
                    },
                    {
                        "name": "1-A1",
                        "label": "{{function}}",
                        "function": "2*{{Q1}}"
                    },
                    {
                        "name": "1-A2",
                        "label": "{{function}}",
                        "function": "2*{{Q1}}"
                    }
                ]
            },
            "algorithm": {
                "name": "calculateOperation",
                "params": {
                    "method": "equivLiteral",
                    "keyboard": "INTERMEDIATE"
                }
            }
        },
        {
            "id": "step-2",
            "stimulus": "&lt;p&gt;Next, calculate the areas of each polygon. If necessary, round the result to tenths.&lt;/p&gt;",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"{{Q1}}*2",
                        "temp": true
                    },
                    {
                        "name": "2-A3",
                        "label": "{{function}}",
                        "function": "Lemonlib.round({{Q1}}*{{T1}}/2,1)"
                    },
                    {
                        "name": "2-A4",
                        "label": "{{function}}",
                        "function": "Lemonlib.round({{Q1}}*{{T1}},1)"
                    },
                    {
                        "name": "2-A5",
                        "label": "{{function}}",
                        "function": "Lemonlib.round({{Q1}}*{{T1}}/2,1)"
                    }
                ]
            },
            "algorithm": {
                "name": "calculateOperation",
                "params": {
                    "method": "equivLiteral",
                    "keyboard": "INTERMEDIATE"
                }
            }
        },
        {
            "id": "step-3",
            "stimulus": "&lt;p&gt;Finally, calculate the total area.&lt;/p&gt;",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style=\"text-align:center;\"&gt;Area = {{T2}} + {{T3}} + {{T4}} = {{response}} cm&lt;sup&gt;2&lt;/sup&gt;&lt;/p&gt;",
            "seed": {
                "calculated": [
                    {
                        "name": "T1",
                        "label": "{{function}}",
                        "function": "{{Q1}}*2",
                        "temp": true
                    },
                    {
                        "name": "T2",
                        "label": "{{function}}",
                        "function": "Lemonlib.round({{Q1}}*{{T1}}/2,1)",
                        "temp": true
                    },
                    {
                        "name": "T3",
                        "label": "{{function}}",
                        "function": "Lemonlib.round({{Q1}}*{{T1}},1)",
                        "temp": true
                    },
                    {
                        "name": "T4",
                        "label": "{{function}}",
                        "function": "Lemonlib.round({{Q1}}*{{T1}}/2,1)",
                        "temp": true
                    },
                    {
                        "name": "3-A6",
                        "label": "{{function}}",
                        "function": "Lemonlib.round(4*{{Q1}}*{{Q1}},1)"
                    }
                ]
            },
            "algorithm": {
                "name": "calculateOperation",
                "params": {
                    "method": "equivLiteral",
                    "keyboard": "INTERMEDIATE"
                }
            }
        }
    ]
}</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</si>
  <si>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</si>
  <si>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</si>
  <si>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</si>
  <si>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</si>
  <si>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</si>
  <si>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</si>
  <si>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</si>
  <si>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</si>
  <si>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</si>
  <si>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
    "id": "M6-G-24a-E-1-EN",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
            "template": "&lt;p style=\"text-align:center;\"&gt;Area = {{response}} cm&lt;sup&gt;2&lt;/sup&gt;&lt;/p&gt;",
            "seed": {
                "calculated": [
                    {
                        "name": "T1",
                        "label": "{{function}}",
                        "function": "Lemonlib.round({{Q1}}*2,1)",
                        "temp": true
                    },
                    {
                        "name": "T2",
                        "label": "{{function}}",
                        "function": "Lemonlib.round({{Q1}}*4,1)",
                        "temp": true
                    },
                    {
                        "name": "T3",
                        "label": "{{function}}",
                        "function": "Lemonlib.round({{Q1}}*6,1)",
                        "temp": true
                    },
                    {
                        "name": "0-A1",
                        "label": "{{function}}",
                        "function": "Lemonlib.round(28*{{Q1}}*{{Q1}},1)"
                    }
                ]
            },
            "algorithm": {
                "name": "calculateOperation",
                "params": {
                    "method": "equivLiteral",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
            "seed": {
                "calculated": [
                    {
                        "name": "T1",
                        "label": "{{function}}",
                        "function": "Lemonlib.round({{Q1}}*2,1)",
                        "temp": true
                    },
                    {
                        "name": "T2",
                        "label": "{{function}}",
                        "function": "Lemonlib.round({{Q1}}*4,1)",
                        "temp": true
                    },
                    {
                        "name": "T3",
                        "label": "{{function}}",
                        "function": "Lemonlib.round({{Q1}}*6,1)",
                        "temp": true
                    },
                    {
                        "name": "1-A2",
                        "label": "{{function}}",
                        "function": "Lemonlib.round(6*{{Q1}},1)"
                    },
                    {
                        "name": "1-A3",
                        "label": "{{function}}",
                        "function": "Lemonlib.round(2*{{Q1}},1)"
                    },
                    {
                        "name": "1-A4",
                        "label": "{{function}}",
                        "function": "Lemonlib.round(6*{{Q1}},1)"
                    }
                ]
            },
            "algorithm": {
                "name": "calculateOperation",
                "params": {
                    "method": "equivLiteral",
                    "keyboard": "INTERMEDIATE"
                }
            }
        },
        {
            "id": "step-2",
            "stimulus": "&lt;p&gt;Next, calculate the areas of each polygon. If necessary, round the result to tenths.&lt;/p&gt;",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"2-A5",
                        "label": "{{function}}",
                        "function": "Lemonlib.round(10*{{Q1}}*{{Q1}},1)"
                    },
                    {
                        "name": "2-A6",
                        "label": "{{function}}",
                        "function": "Lemonlib.round(8*{{Q1}}*{{Q1}},1)"
                    },
                    {
                        "name": "2-A7",
                        "label": "{{function}}",
                        "function": "Lemonlib.round(10*{{Q1}}*{{Q1}},1)"
                    }
                ]
            },
            "algorithm": {
                "name": "calculateOperation",
                "params": {
                    "method": "equivLiteral",
                    "keyboard": "INTERMEDIATE"
                }
            }
        },
        {
            "id": "step-3",
            "stimulus": "&lt;p&gt;Finally, calculate the total area.&lt;/p&gt;",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style=\"text-align:center;\"&gt;Area = {{T7}} + {{T8}} + {{T9}} = {{response}} cm&lt;sup&gt;2&lt;/sup&gt;&lt;/p&gt;",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"T7",
                        "label": "{{function}}",
                        "function": "Lemonlib.round(10*{{Q1}}*{{Q1}},1)",
                        "temp": true
                    },
                    {
                        "name": "T8",
                        "label": "{{function}}",
                        "function": "Lemonlib.round(8*{{Q1}}*{{Q1}},1)",
                        "temp": true
                    },
                    {
                        "name": "T9",
                        "label": "{{function}}",
                        "function": "Lemonlib.round(10*{{Q1}}*{{Q1}},1)",
                        "temp": true
                    },
                    {
                        "name": "2-A8",
                        "label": "{{function}}",
                        "function": "Lemonlib.round(28*{{Q1}}*{{Q1}},1)"
                    }
                ]
            },
            "algorithm": {
                "name": "calculateOperation",
                "params": {
                    "method": "equivLiteral",
                    "keyboard": "INTERMEDIATE"
                }
            }
        }
    ]
}</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</si>
  <si>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</si>
  <si>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</si>
  <si>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</si>
  <si>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</si>
  <si>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</si>
  <si>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</si>
  <si>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</si>
  <si>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
    "id": "M6-G-24a-E-2-EN",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
            "template": "&lt;p style=\"text-align:center;\"&gt;Area = {{response}} cm&lt;sup&gt;2&lt;/sup&gt;&lt;/p&gt;",
            "seed": {
                "calculated": [
                    {
                        "name": "T1",
                        "label": "{{function}}",
                        "function": "Lemonlib.round({{Q1}}*2,1)",
                        "temp": true
                    },
                    {
                        "name": "0-A1",
                        "label": "{{function}}",
                        "function": "Lemonlib.round(5*{{Q1}}*{{Q1}},1)"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
            "seed": {
                "calculated": [
                    {
                        "name": "T1",
                        "label": "{{function}}",
                        "function": "Lemonlib.round({{Q1}}*2,1)",
                        "temp": true
                    },
                    {
                        "name": "1-A2",
                        "label": "{{function}}",
                        "function": "Lemonlib.round(3*{{Q1}},1)"
                    },
                    {
                        "name": "1-A3",
                        "label": "{{function}}",
                        "function": "Lemonlib.round(3*{{Q1}},1)"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"Lemonlib.round({{Q1}}*2,1)",
                        "temp": true
                    },
                    {
                        "name": "T2",
                        "label": "{{function}}",
                        "function": "Lemonlib.round(3*{{Q1}},1)",
                        "temp": true
                    },
                    {
                        "name": "T3",
                        "label": "{{function}}",
                        "function": "Lemonlib.round(3*{{Q1}},1)",
                        "temp": true
                    },
                    {
                        "name": "2-A4",
                        "label": "{{function}}",
                        "function": "Lemonlib.round(2.5*{{Q1}}*{{Q1}},1)"
                    },
                    {
                        "name": "2-A5",
                        "label": "{{function}}",
                        "function": "Lemonlib.round(2.5*{{Q1}}*{{Q1}},1)"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style=\"text-align:center;\"&gt;Area = {{T4}} + {{T5}} = {{response}} cm&lt;sup&gt;2&lt;/sup&gt;&lt;/p&gt;",
            "seed": {
                "calculated": [
                    {
                        "name": "T1",
                        "label": "{{function}}",
                        "function": "Lemonlib.round({{Q1}}*2,1)",
                        "temp": true
                    },
                    {
                        "name": "T2",
                        "label": "{{function}}",
                        "function": "Lemonlib.round(3*{{Q1}},1)",
                        "temp": true
                    },
                    {
                        "name": "T3",
                        "label": "{{function}}",
                        "function": "Lemonlib.round(3*{{Q1}},1)",
                        "temp": true
                    },
                    {
                        "name": "T4",
                        "label": "{{function}}",
                        "function": "Lemonlib.round(2.5*{{Q1}}*{{Q1}},1)",
                        "temp": true
                    },
                    {
                        "name": "T5",
                        "label": "{{function}}",
                        "function": "Lemonlib.round(2.5*{{Q1}}*{{Q1}},1)",
                        "temp": true
                    },
                    {
                        "name": "3-A6",
                        "label": "{{function}}",
                        "function": "Lemonlib.round(5*{{Q1}}*{{Q1}},1)"
                    }
                ]
            },
            "algorithm": {
                "name": "calculateOperation",
                "params": {
                    "method": "equivLiteral",
                    "keyboard": "INTERMEDIATE"
                }
            }
        }
    ]
}</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</si>
  <si>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</si>
  <si>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</si>
  <si>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</si>
  <si>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</si>
  <si>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</si>
  <si>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</si>
  <si>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</si>
  <si>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</si>
  <si>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
    "id": "M6-G-24a-E-3-EN",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
            "template": "&lt;p style=\"text-align:center;\"&gt;Area = {{response}} cm&lt;sup&gt;2&lt;/sup&gt;&lt;/p&gt;",
            "seed": {
                "calculated": [
                    {
                        "name": "T1",
                        "label": "{{function}}",
                        "function": "Lemonlib.round(2*{{Q1}},1)",
                        "temp": true
                    },
                    {
                        "name": "T2",
                        "label": "{{function}}",
                        "function": "Lemonlib.round(3*{{Q1}},1)",
                        "temp": true
                    },
                    {
                        "name": "0-A1",
                        "label": "{{function}}",
                        "function": "Lemonlib.round(6.5*{{Q1}}*{{Q1}},1)"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
            "seed": {
                "calculated": [
                    {
                        "name": "T1",
                        "label": "{{function}}",
                        "function": "Lemonlib.round(2*{{Q1}},1)",
                        "temp": true
                    },
                    {
                        "name": "T2",
                        "label": "{{function}}",
                        "function": "Lemonlib.round(3*{{Q1}},1)",
                        "temp": true
                    },
                    {
                        "name": "1-A2",
                        "label": "{{function}}",
                        "function": "Lemonlib.round({{Q1}},1)"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"Lemonlib.round(2*{{Q1}},1)",
                        "temp": true
                    },
                    {
                        "name": "T2",
                        "label": "{{function}}",
                        "function": "Lemonlib.round(3*{{Q1}},1)",
                        "temp": true
                    },
                    {
                        "name": "2-A3",
                        "label": "{{function}}",
                        "function": "Lemonlib.round(6*{{Q1}}*{{Q1}},1)"
                    },
                    {
                        "name": "2-A4",
                        "label": "{{function}}",
                        "function": "Lemonlib.round(0.5*{{Q1}}*{{Q1}},1)"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style=\"text-align:center;\"&gt;Area = {{T4}} + {{T5}} = {{response}} cm&lt;sup&gt;2&lt;/sup&gt;&lt;/p&gt;",
            "seed": {
                "calculated": [
                    {
                        "name": "T1",
                        "label": "{{function}}",
                        "function": "Lemonlib.round(2*{{Q1}},1)",
                        "temp": true
                    },
                    {
                        "name": "T2",
                        "label": "{{function}}",
                        "function": "Lemonlib.round(3*{{Q1}},1)",
                        "temp": true
                    },
                    {
                        "name": "T4",
                        "label": "{{function}}",
                        "function": "Lemonlib.round(6*{{Q1}}*{{Q1}},1)",
                        "temp": true
                    },
                    {
                        "name": "T5",
                        "label": "{{function}}",
                        "function": "Lemonlib.round(0.5*{{Q1}}*{{Q1}},1)",
                        "temp": true
                    },
                    {
                        "name": "3-A5",
                        "label": "{{function}}",
                        "function": "Lemonlib.round(6.5*{{Q1}}*{{Q1}},1)"
                    }
                ]
            },
            "algorithm": {
                "name": "calculateOperation",
                "params": {
                    "method": "equivLiteral",
                    "keyboard": "INTERMEDIATE"
                }
            }
        }
    ]
}</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</si>
  <si>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</si>
  <si>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</si>
  <si>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</si>
  <si>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</si>
  <si>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</si>
  <si>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</si>
  <si>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
    "id": "M6-G-27a-I-1-EN",
    "stimulus": "&lt;p&gt;Among the following images, click on the pyramids and right prisms.&lt;/p&gt;",
    "hint": "&lt;p&gt;A prism is straight if the angle formed by the faces with the base is 90°. Otherwise, it is oblique.&lt;/p&gt;&lt;p&gt;A pyramid is straight if the apex is aligned with the center of the base. Otherwise, it is oblique.&lt;/p&gt;",
    "feedback": "&lt;p&gt;A prism is straight if the angle formed by the faces with the base is 90°. Otherwise, it is oblique.&lt;/p&gt;&lt;p&gt;A pyramid is straight if the apex is aligned with the center of the base. Otherwise, it is oblique.&lt;/p&gt;",
    "seed": {
        "parameters": [],
        "calculated": [
            {
                "name": "A1",
                "label": "&lt;div style=\"display:flex; justify-content:center;\"&gt;&lt;img src=\"https://blueberry-assets.oneclick.es/M6_G_27a_1.svg\" width=\"300\"&gt;&lt;/img&gt;&lt;/div&gt;"
            },
            {
                "name": "A2",
                "label": "&lt;div style=\"display:flex; justify-content:center;\"&gt;&lt;img src=\"https://blueberry-assets.oneclick.es/M6_G_27a_2.svg\" width=\"300\"&gt;&lt;/img&gt;&lt;/div&gt;",
                "incorrect": true
            },
            {
                "name": "A3",
                "label": "&lt;div style=\"display:flex; justify-content:center;\"&gt;&lt;img src=\"https://blueberry-assets.oneclick.es/M6_G_27a_3.svg\" width=\"300\"&gt;&lt;/img&gt;&lt;/div&gt;"
            },
            {
                "name": "A4",
                "label": "&lt;div style=\"display:flex; justify-content:center;\"&gt;&lt;img src=\"https://blueberry-assets.oneclick.es/M6_G_27a_4.svg\" width=\"300\"&gt;&lt;/img&gt;&lt;/div&gt;",
                "incorrect": true
            },
            {
                "name": "A5",
                "label": "&lt;div style=\"display:flex; justify-content:center;\"&gt;&lt;img src=\"https://blueberry-assets.oneclick.es/M6_G_27a_5.svg\" width=\"300\"&gt;&lt;/img&gt;&lt;/div&gt;",
                "incorrect": true
            },
            {
                "name": "A6",
                "label": "&lt;div style=\"display:flex; justify-content:center;\"&gt;&lt;img src=\"https://blueberry-assets.oneclick.es/M6_G_27a_6.svg\" width=\"300\"&gt;&lt;/img&gt;&lt;/div&gt;"
            }
        ],
        "uniques": true
    },
    "algorithm": {
        "name": "trueFalse",
        "template": "Multiple choice – multiple response",
        "params": {
            "countCorrect": 2,
            "countIncorrect": 1,
            "showCheckIcon": false,
            "columns": 3
        }
    }
}</t>
  </si>
  <si>
    <t>&lt;p&gt;De entre las siguientes imágenes, haz click sobre los prismas y pirámides oblicuos.&lt;/p&gt;</t>
  </si>
  <si>
    <t>A1=M6-G-27a-1
A2=M6-G-27a-2*
A3=M6-G-27a-3
A4=M6-G-27a-4*
A5=M6-G-27a-5*
A6=M6-G-27a-6</t>
  </si>
  <si>
    <t>{"id":"M6-G-27a-I-2-EN","stimulus":"&lt;p&gt;Among the following images, click on the oblique prisms and pyramids.&lt;/p&gt;","hint":"&lt;p&gt;A prism is straight if the angle formed by the faces with the base is 90°. Otherwise, it is oblique.&lt;/p&gt;&lt;p&gt;A pyramid is straight if the apex is aligned with the center of the base. Otherwise, it is oblique.&lt;/p&gt;","feedback":"&lt;p&gt;A prism is straight if the angle formed by the faces with the base is 90°. Otherwise, it is oblique.&lt;/p&gt;&lt;p&gt;A pyramid is straight if the apex is aligned with the center of the base. Otherwise, it is oblique.&lt;/p&gt;","seed":{"parameters":[],"calculated":[{"name":"A1","label":"&lt;div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</si>
  <si>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</si>
  <si>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</si>
  <si>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</si>
  <si>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</si>
  <si>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
    "id": "M6-G-27a-E-1-EN",
    "stimulus": "&lt;p&gt;Type the name of these polyhedra.&lt;/p&gt;",
    "template": "&lt;table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"Quadrangular prism"
            },
            {
                "name": "A2",
                "label": "{{function}}",
                "function": "Quadrangular pyramid"
            }
        ],
        "uniques": true
    },
    "algorithm": {
        "name": "calculateOperation",
        "template": "Cloze with text"
    }
}</t>
  </si>
  <si>
    <t>$$TBL=2x2,noborder
0,0=$$IMG=M6-G-27a-9;300
0,1=$$IMG=M6-G-27a-1;300
1,0={{A1}}
1,1={{A2}}</t>
  </si>
  <si>
    <t>A1 = Prisma triangular
A2 = Pirámide triangular</t>
  </si>
  <si>
    <r>
      <rPr>
        <rFont val="Calibri"/>
        <sz val="12.0"/>
      </rPr>
      <t>{"id":"M6-G-27a-E-2-EN","stimulus":"&lt;p&gt;Type the name of these polyhedra.&lt;/p&gt;","template":"&lt;table style=\"width: 100%;\"&gt;&lt;tbody&gt;&lt;tr&gt;&lt;td style=\"width: 50.0%; text-align: center; border: none;\"&gt;&lt;div style=\"display:flex; justify-content:center;\"&gt;&lt;img src=\"</t>
    </r>
    <r>
      <rPr>
        <rFont val="Calibri"/>
        <color rgb="FF1155CC"/>
        <sz val="12.0"/>
        <u/>
      </rPr>
      <t>https://blueberry-assets.oneclick.es/M6_G_27a_9.svg</t>
    </r>
    <r>
      <rPr>
        <rFont val="Calibri"/>
        <sz val="12.0"/>
      </rPr>
      <t>\"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none;\"&gt;{{response}}&lt;/td&gt;&lt;/tr&gt;&lt;/tbody&gt;&lt;/table&gt;","hint":"&lt;p&gt;Prisms and pyramids are classified according to the polygon of their bases.&lt;/p&gt;","feedback":"&lt;p&gt;Prisms and pyramids are classified according to the polygon of their bases.&lt;/p&gt;","seed":{"parameters":[],"calculated":[{"name":"A1","label":"{{function}}","function":"Triangular prism"},{"name":"A2","label":"{{function}}","function":"Triangular pyramid"}],"uniques":true},"algorithm":{"name":"calculateOperation","template":"Cloze with text"}}</t>
    </r>
  </si>
  <si>
    <t>$$TBL=2x2,noborder
0,0=$$IMG=M6-G-27a-6;300
0,1=$$IMG=M6-G-27a-3;300
1,0={{A1}}
1,1={{A2}}</t>
  </si>
  <si>
    <t>A1 = Prisma pentagonal
A2 = Pirámide pentagonal</t>
  </si>
  <si>
    <t>{
    "id": "M6-G-27a-E-3-EN",
    "stimulus": "&lt;p&gt;Type the name of these polyhedra.&lt;/p&gt;",
    "template": "&lt;table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"Pentagonal prism"
            },
            {
                "name": "A2",
                "label": "{{function}}",
                "function": "Pentagonal pyramid"
            }
        ],
        "uniques": true
    },
    "algorithm": {
        "name": "calculateOperation",
        "template": "Cloze with text"
    }
}</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</si>
  <si>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</si>
  <si>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</si>
  <si>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</si>
  <si>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</si>
  <si>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</si>
  <si>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</si>
  <si>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</si>
  <si>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
    "id": "M6-G-27b-I-1-EN",
    "stimulus": "&lt;p&gt;Select the flat development of a quadrangular prism.&lt;/p&gt;",
    "hint": "&lt;p&gt;A prism has two equal bases and its lateral faces are rectangles.&lt;/p&gt;",
    "feedback": "&lt;p&gt;A prism has two equal bases and its lateral faces are rectangles. This prism has two squares as bases and its lateral faces are rectangles.&lt;/p&gt;",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"incorrect": true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</si>
  <si>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</si>
  <si>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</si>
  <si>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</si>
  <si>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{"id":"M6-G-27b-I-2-EN","stimulus":"&lt;p&gt;Select the net of a pentagonal prism.&lt;/p&gt;","hint":"&lt;p&gt;A prism has two equal bases and its lateral faces are rectangles.&lt;/p&gt;","feedback":"&lt;p&gt;A prism has two equal bases and the lateral faces are rectangles. This prism has two pentagons as bases and its lateral faces are rectangles.&lt;/p&gt;","seed":{"parameters":[],"calculated":[{"name":"A1","label":"&lt;div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</si>
  <si>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</si>
  <si>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</si>
  <si>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</si>
  <si>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</si>
  <si>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
    "id": "M6-G-27b-I-3-EN",
    "stimulus": "&lt;p&gt;Select the flat development of a quadrangular pyramid.&lt;/p&gt;",
    "hint": "&lt;p&gt;A pyramid only has one base and its lateral faces are triangles.&lt;/p&gt;",
    "feedback": "&lt;p&gt;A pyramid only has one base and its lateral faces are triangles. This pyramid has a square base and its lateral faces are triangles.&lt;/p&gt;",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"incorrect": true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</si>
  <si>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</si>
  <si>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</si>
  <si>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</si>
  <si>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</si>
  <si>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{"id":"M6-G-27b-E-1-EN","stimulus":"&lt;p&gt;Type what kind of prism this net represents. Pay attention to the base polygon.&lt;/p&gt;&lt;div style=\"display:flex; justify-content:center;\"&gt;&lt;img src=\"https://blueberry-assets.oneclick.es/M6_G_27b_1.svg\" width=\"300\"&gt;&lt;/img&gt;&lt;/div&gt;","template":"&lt;p&gt;It is a {{response}} prism.&lt;/p&gt;","feedback":"&lt;p&gt;A prism has two equal bases and its lateral faces are rectangles. The base is a triangle, so it is a triangular prism.&lt;/p&gt;","hint":"&lt;p&gt;A prism has two equal bases and its lateral faces are rectangles.&lt;/p&gt;","seed":{"parameters":[],"calculated":[{"name":"A1","label":"triangular"}],"uniques":true},"algorithm":{"name":"calculateOperation","template":"Cloze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</si>
  <si>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</si>
  <si>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</si>
  <si>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</si>
  <si>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</si>
  <si>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{"id":"M6-G-27b-E-2-EN","stimulus":"&lt;p&gt;Type what kind of pyramid this plane development is. Look at the polygon at the base.&lt;/p&gt;&lt;div style=\"display:flex; justify-content:center;\"&gt;&lt;img src=\"https://blueberry-assets.oneclick.es/M6_G_27b_4.svg\" width=\"300\"&gt;&lt;/img&gt;&lt;/div&gt;","template":"&lt;p&gt;It is a {{response}} pyramid.&lt;/p&gt;","feedback":"&lt;p&gt;A pyramid only has one base and its lateral faces are triangles. Since the base is a square, it is a quadrangular pyramid.&lt;/p&gt;","hint":"&lt;p&gt;A pyramid only has one base and its lateral faces are triangles.&lt;/p&gt;","seed":{"parameters":[],"calculated":[{"name":"A1","label":"quadrangular"}],"uniques":true},"algorithm":{"name":"calculateOperation","template":"Cloze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</si>
  <si>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</si>
  <si>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</si>
  <si>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</si>
  <si>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{"id":"M6-G-27b-E-3-EN","stimulus":"&lt;p&gt;Type what kind of pyramid this flat development is. Look at the polygon of the base.&lt;/p&gt;&lt;div style=\"display:flex; justify-content:center;\"&gt;&lt;img src=\"https://blueberry-assets.oneclick.es/M6_G_27b_5.svg\" width=\"300\"&gt;&lt;/img&gt;&lt;/div&gt;","template":"&lt;p&gt;It is a {{response}} pyramid.&lt;/p&gt;","feedback":"&lt;p&gt;A pyramid has only one base, and its lateral faces are triangles. As the base is a pentagon, it is a pentagonal pyramid.&lt;/p&gt;","hint":"&lt;p&gt;A pyramid has only one base, and its lateral faces are triangles.&lt;/p&gt;","seed":{"parameters":[],"calculated":[{"name":"A1","label":"pentagonal"}],"uniques":true},"algorithm":{"name":"calculateOperation","template":"Cloze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</si>
  <si>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</si>
  <si>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</si>
  <si>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</si>
  <si>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</si>
  <si>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</si>
  <si>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</si>
  <si>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{"id":"M6-G-29a-I-1-EN","stimulus":"&lt;p&gt;Drag and drop the corresponding name under these round shapes.&lt;/p&gt;","template":"&lt;table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none.&lt;/p&gt;","hint":"&lt;p&gt;A cylinder has two bases; a cone has one and a sphere, none.&lt;/p&gt;","seed":{"parameters":[],"calculated":[{"name":"A1","label":"Cylinder"},{"name":"A2","label":"Cone"},{"name":"A3","label":"Sphere"}],"uniques":true},"algorithm":{"name":"calculateOperation","template":"Cloze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</si>
  <si>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</si>
  <si>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</si>
  <si>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</si>
  <si>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</si>
  <si>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{"id":"M6-G-29a-E-1-EN","stimulus":"&lt;p&gt;Type the names of the following round solids.&lt;/p&gt;","template":"&lt;table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has none.&lt;/p&gt;","hint":"&lt;p&gt;A cylinder has two bases; a cone has one, and a sphere has none.&lt;/p&gt;","seed":{"parameters":[],"calculated":[{"name":"A1","label":"Cone"},{"name":"A2","label":"Cylinder"},{"name":"A3","label":"Sphere"}],"uniques":true},"algorithm":{"name":"calculateOperation","template":"Cloze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</si>
  <si>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</si>
  <si>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</si>
  <si>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</si>
  <si>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
    "id": "M6-G-29a-A-1-EN",
    "stimulus": "&lt;p&gt;Select which of these real-world objects most closely resembles a cylinder.&lt;/p&gt;",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t>
  </si>
  <si>
    <t>&lt;p&gt;Selecciona cuál de estos objetos del mundo real se parece más a un cono.&lt;/p&gt;</t>
  </si>
  <si>
    <t>A1=M6-G-29a-4
A2=M6-G-29a-5*
A3=M6-G-29a-6
A4=M6-G-29a-7
A5=M6-G-29a-8
A6=M6-G-29a-9*</t>
  </si>
  <si>
    <t>{
    "id": "M6-G-29a-A-2-EN",
    "stimulus": "&lt;p&gt;Select which of these real-world objects resembles a cone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standard",
        "params": {
            "countCorrect": 1,
            "countIncorrect": 3,
            "showCheckIcon": false,
            "columns": 2
        }
    }
}</t>
  </si>
  <si>
    <t>&lt;p&gt;Selecciona cuál de estos objetos del mundo real se parece más a una esfera.&lt;/p&gt;</t>
  </si>
  <si>
    <t>A1=M6-G-29a-4*
A2=M6-G-29a-5
A3=M6-G-29a-6
A4=M6-G-29a-7*
A5=M6-G-29a-8
A6=M6-G-29a-9</t>
  </si>
  <si>
    <t>{
    "id": "M6-G-29a-A-3-EN",
    "stimulus": "&lt;p&gt;Select which of these real-world objects resembles a sphere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t>
  </si>
  <si>
    <t>&lt;p&gt;Selecciona cuáles de estos objetos del mundo real no se parecen a un cilindro.&lt;/p&gt;</t>
  </si>
  <si>
    <t>Multiple Choice
*: countCorrect= 2
*: countIncorrect= 2
*: showCheckIcon=false
*: columns=2</t>
  </si>
  <si>
    <t>A1=M6-G-29a-4*
A2=M6-G-29a-5*
A3=M6-G-29a-6
A4=M6-G-29a-7*
A5=M6-G-29a-8
A6=M6-G-29a-9*</t>
  </si>
  <si>
    <t>{
    "id": "M6-G-29a-A-4-EN",
    "stimulus": "&lt;p&gt;Select which of these real-world objects do not resemble a cylinder.&lt;/p&gt;",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multiple response",
        "params": {
            "countCorrect": 2,
            "countIncorrect": 2,
            "showCheckIcon": false,
            "columns": 2
        }
    }
}</t>
  </si>
  <si>
    <t>&lt;p&gt;Selecciona cuáles de estos objetos del mundo real no se parecen a un cono.&lt;/p&gt;</t>
  </si>
  <si>
    <t>A1=M6-G-29a-4*
A2=M6-G-29a-5
A3=M6-G-29a-6*
A4=M6-G-29a-7*
A5=M6-G-29a-8*
A6=M6-G-29a-9</t>
  </si>
  <si>
    <t>{
    "id": "M6-G-29a-A-5-EN",
    "stimulus": "&lt;p&gt;Select which of these real-world objects do not resemble a cone.&lt;/p&gt;",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multiple response",
        "params": {
            "countCorrect": 2,
            "countIncorrect": 2,
            "showCheckIcon": false,
            "columns": 2
        }
    }
}</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</si>
  <si>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</si>
  <si>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</si>
  <si>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</si>
  <si>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</si>
  <si>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</si>
  <si>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
    "id": "M6-G-29b-I-1-EN",
    "stimulus": "&lt;p&gt;Drag below each flat development the name of the shape they represent.&lt;/p&gt;",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"Cylinder"
            },
            {
                "name": "A2",
                "label": "Cone"
            }
        ],
        "uniques": true
    },
    "algorithm": {
        "name": "calculateOperation",
        "template": "Cloze with drag &amp; drop",
        "params": {
            "keyboard": "INTERMEDIATE"
        }
    }
}</t>
  </si>
  <si>
    <t xml:space="preserve">Table=2x2
0,0=M6-G-29b-2
0,1=M6-G-29b-1 
1,0={{A1}} 
1,1={{A2}} </t>
  </si>
  <si>
    <t>A1=Cono
A2=Cilindro</t>
  </si>
  <si>
    <t>{
    "id": "M6-G-29b-I-2-EN",
    "stimulus": "&lt;p&gt;Drag the name of the shape each flat development represents.&lt;/p&gt;",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drag &amp; drop",
        "params": {
            "keyboard": "INTERMEDIATE"
        }
    }
}</t>
  </si>
  <si>
    <t>&lt;p&gt;Escribe debajo de cada desarrollo plano el nombre de la figura correspondiente.&lt;/p&gt;</t>
  </si>
  <si>
    <t>{
    "id": "M6-G-29b-E-1-EN",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none.&lt;/p&gt;",
    "hint": "&lt;p&gt;A cylinder has two bases; a cone has one and a sphere, none.&lt;/p&gt;",
    "seed": {
        "parameters": [],
        "calculated": [
            {
                "name": "A1",
                "label": "Cylinder"
            },
            {
                "name": "A2",
                "label": "Cone"
            }
        ],
        "uniques": true
    },
    "algorithm": {
        "name": "calculateOperation",
        "template": "Cloze with text"
    }
}</t>
  </si>
  <si>
    <t>{
    "id": "M6-G-29b-E-2-EN",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text"
    }
}</t>
  </si>
  <si>
    <t>M6-G-38a</t>
  </si>
  <si>
    <t>Calcula el área lateral de poliedros sencillos desplegados sobre cuadrículas</t>
  </si>
  <si>
    <t>&lt;p&gt;¿Cuál es el área de este cubo?&lt;/p&gt;
M6_G_38a_1 (con un lado etiquetado con "4 cm")</t>
  </si>
  <si>
    <t>&lt;p&gt;Área = {{response}} cm&lt;sup&gt;2&lt;/sup&gt;&lt;/p&gt;</t>
  </si>
  <si>
    <t>Q1 = list = -10, -9, -8, -9, -7, -6, -5, -4, -3, -2, -1, 1, 2, 3, 4, 5, 6, 7, 8, 9, 10
Q2 = list = -10, -9, -8, -9, -7, -6, -5, -4, -3, -2, -1, 1, 2, 3, 4, 5, 6, 7, 8, 9, 10</t>
  </si>
  <si>
    <t>A1 = 96
A2 = 96+{{Q1}}
A3 = 96+{{Q2}}</t>
  </si>
  <si>
    <t>&lt;p&gt;Las caras de un cubo son seis cuadrados iguales. La fórmula del área de cada uno es:&lt;/p&gt;&lt;p style="text-align: center"&gt;Área de un cuadrado = lado × lado&lt;/p&gt;</t>
  </si>
  <si>
    <t>&lt;p&gt;Las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t>
  </si>
  <si>
    <t>{
    "id": "M6-G-38a-I-1-EN",
    "stimulus": "&lt;p&gt;What is the area of this cube?&lt;/p&gt;&lt;div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style=\"text-align:center;\"&gt;Area = {{response}} cm&lt;sup&gt;2&lt;/sup&gt;&lt;/p&gt;",
    "hint": "&lt;p&gt;The faces of a cube are six equal squares. The formula for the area of each is:&lt;/p&gt;&lt;p style=\"text-align: center\"&gt;Area of a square = side × side&lt;/p&gt;",
    "feedback": "&lt;p&gt;The faces of a cube are six equal squares. The formula for the area of each is:&lt;/p&gt;&lt;p style=\"text-align: center\"&gt;Area of a square = side × side = 4 × 4 = 16 cm&lt;sup&gt;2&lt;/sup&gt;&lt;/p&gt;&lt;p&gt;Since there are 6 faces, the total area is:&lt;/p&gt;&lt;p style=\"text-align: center\"&gt;Total area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t>
  </si>
  <si>
    <t>&lt;p&gt;¿Cuál es el área de este prisma?&lt;/p&gt;
M6_G_38a_2 (con dos lados etiquetados con "2 cm" y "5 cm")</t>
  </si>
  <si>
    <t>A1 = 90
A2 = 90+{{Q1}}
A3 = 90+{{Q2}}</t>
  </si>
  <si>
    <t>&lt;p&gt;Las caras de este prisma son cuadrados y rectángulos. Las fórmula de sus áreas son:&lt;/p&gt;&lt;p style="text-align: center"&gt;Área de un cuadrado = lado × lado&lt;/p&gt;&lt;p style="text-align: center"&gt;Área de un rectángulo = base × altura&lt;/p&gt;</t>
  </si>
  <si>
    <t>&lt;p&gt;Las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t>
  </si>
  <si>
    <t>{
    "id": "M6-G-38a-I-2-EN",
    "stimulus": "&lt;p&gt;What is the area of this prism?&lt;/p&gt;&lt;div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style=\"text-align:center;\"&gt;Area = {{response}} cm&lt;sup&gt;2&lt;/sup&gt;&lt;/p&gt;",
    "hint": "&lt;p&gt;The faces of this prism are squares and rectangles. The formulas for their areas are:&lt;/p&gt;&lt;p style=\"text-align: center\"&gt;Area of a square = side × side&lt;/p&gt;&lt;p style=\"text-align: center\"&gt;Area of a rectangle = base × height&lt;/p&gt;",
    "feedback": "&lt;p&gt;The faces of this prism are squares and rectangles. The formulas for their areas are:&lt;/p&gt;&lt;p style=\"text-align: center\"&gt;Area of a square = side × side = 5 × 5 = 25 cm&lt;sup&gt;2&lt;/sup&gt;&lt;/p&gt;&lt;p style=\"text-align: center\"&gt;Area of a rectangle = base × height = 2 × 5 = 10 cm&lt;sup&gt;2&lt;/sup&gt;&lt;/p&gt;&lt;p&gt;Since it has 2 bases and 4 equal faces, the total area is:&lt;/p&gt;&lt;p style=\"text-align: center\"&gt;Total area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t>
  </si>
  <si>
    <t>&lt;p&gt;¿Cuál es el área de este prisma?&lt;/p&gt;
M6_G_38a_3 (con dos lados etiquetados con "3 cm", "4 cm" y "5 cm")</t>
  </si>
  <si>
    <t>A1 = 72
A2 = 90+{{Q1}}
A3 = 90+{{Q2}}</t>
  </si>
  <si>
    <t>&lt;p&gt;Las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</si>
  <si>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t>
  </si>
  <si>
    <t>{
    "id": "M6-G-38a-I-3-EN",
    "stimulus": "&lt;p&gt;What is the area of this prism?&lt;/p&gt;&lt;div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style=\"text-align:center;\"&gt;Area = {{response}} cm&lt;sup&gt;2&lt;/sup&gt;&lt;/p&gt;",
    "hint": "&lt;p&gt;The faces of this prism are squares, rectangles, and triangles. The formulas for their areas are:&lt;/p&gt;&lt;p style=\"text-align: center\"&gt;Area of a square = side × side&lt;/p&gt;&lt;p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squares, rectangles, and triangles. Their areas are:&lt;/p&gt;&lt;p style=\"text-align: center\"&gt;Area of a square = side × side = 4 × 4 = 16 cm&lt;sup&gt;2&lt;/sup&gt;&lt;/p&gt;&lt;p style=\"text-align: center\"&gt;Area of a rectangle = base × height = 4 × 5 = 20 cm&lt;sup&gt;2&lt;/sup&gt;&lt;/p&gt;&lt;p style=\"text-align: center\"&gt;Area of a rectangle = base × height = 3 × 4 = 12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data-original-math=\"\\(\\frac{4 \\ \\times \\ 3}{2}\\)\" draggable=\"true\"&gt;\\(\\frac{4 \\ \\times \\ 3}{2}\\)&lt;/span&gt; = 12 cm&lt;sup&gt;2&lt;/sup&gt;&lt;/p&gt;&lt;p&gt;As it has 2 equal bases, the total area is:&lt;/p&gt;&lt;p style=\"text-align: center\"&gt;Total area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t>
  </si>
  <si>
    <t>&lt;p&gt;Calcula el área de este cubo.&lt;/p&gt;
M6_G_38a_4 (con un lado etiquetado con "3 cm")</t>
  </si>
  <si>
    <t>A1 = 54</t>
  </si>
  <si>
    <t>&lt;p&gt;Las caras de un cubo son seis cuadrados iguales. La fórmula del área de cada uno es:&lt;/p&gt;&lt;p style="text-align: center"&gt;Área de un cuadrado = lado × lado = 3 × 3 = 16 cm&lt;sup&gt;2&lt;/sup&gt;&lt;/p&gt;&lt;p&gt;Como tiene 6 caras iguales, el área total es:&lt;/p&gt;&lt;p style="text-align: center"&gt;Área total = 9 × 6 = 54 cm&lt;sup&gt;2&lt;/sup&gt;&lt;/p&gt;</t>
  </si>
  <si>
    <t>{
    "id": "M6-G-38a-E-1-EN",
    "stimulus": "&lt;p&gt;Calculate the area of this cube.&lt;/p&gt;&lt;div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style=\"text-align:center;\"&gt;Area = {{response}} cm&lt;sup&gt;2&lt;/sup&gt;&lt;/p&gt;",
    "hint": "&lt;p&gt;The faces of a cube are six equal squares. The formula for the area of each one is:&lt;/p&gt;&lt;p style=\"text-align: center\"&gt;Area of a square = side × side&lt;/p&gt;",
    "feedback": "&lt;p&gt;The faces of a cube are six equal squares. The formula for the area of each one is:&lt;/p&gt;&lt;p style=\"text-align: center\"&gt;Area of a square = side × side = 3 × 3 = 9 cm&lt;sup&gt;2&lt;/sup&gt;&lt;/p&gt;&lt;p&gt;Since it has 6 equal faces, the total area is:&lt;/p&gt;&lt;p style=\"text-align: center\"&gt;Total area = 9 × 6 = 54 cm&lt;sup&gt;2&lt;/sup&gt;&lt;/p&gt;",
    "seed": {
        "parameters": [],
        "calculated": [
            {
                "name": "A1",
                "label": "{{function}}",
                "function": "54"
            }
        ],
        "uniques": true
    },
    "algorithm": {
        "name": "calculateOperation",
        "params": {
            "method": "equivLiteral",
            "keyboard": "NUMERICAL"
        }
    }
}</t>
  </si>
  <si>
    <t>&lt;p&gt;Calcula el área de este prisma.&lt;/p&gt;
M6_G_38a_5 (con tres lados etiquetados con "2 cm", "3 cm" y "5 cm")</t>
  </si>
  <si>
    <t>A1 = 62</t>
  </si>
  <si>
    <t>&lt;p&gt;Las caras de este prisma son rectángulos. Las fórmula del área de cada uno es:&lt;/p&gt;&lt;p style="text-align: center"&gt;Área de un rectángulo = base × altura&lt;/p&gt;</t>
  </si>
  <si>
    <t>&lt;p&gt;Las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t>
  </si>
  <si>
    <t>{
    "id": "M6-G-38a-E-2-EN",
    "stimulus": "&lt;p&gt;Calculate the area of this prism.&lt;/p&gt;&lt;div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style=\"text-align:center;\"&gt;Area = {{response}} cm&lt;sup&gt;2&lt;/sup&gt;&lt;/p&gt;",
    "hint": "&lt;p&gt;The faces of this prism are rectangles. The formula for the area of each one is:&lt;/p&gt;&lt;p style=\"text-align: center\"&gt;Area of a rectangle = base × height&lt;/p&gt;",
    "feedback": "&lt;p&gt;The faces of this prism are rectangles. The areas of these are:&lt;/p&gt;&lt;p style=\"text-align: center\"&gt;Area of a rectangle = base × height = 3 × 5 = 15 cm&lt;sup&gt;2&lt;/sup&gt;&lt;/p&gt;&lt;p style=\"text-align: center\"&gt;Area of a rectangle = base × height = 2 × 5 = 10 cm&lt;sup&gt;2&lt;/sup&gt;&lt;/p&gt;&lt;p style=\"text-align: center\"&gt;Area of a rectangle = base × height = 2 × 3 = 6 cm&lt;sup&gt;2&lt;/sup&gt;&lt;/p&gt;&lt;p&gt;Since each side is repeated 2 times, the total area is:&lt;/p&gt;&lt;p style=\"text-align: center\"&gt;Total area = 15 × 2 + 10 × 2 + 6 × 2 = 62 cm&lt;sup&gt;2&lt;/sup&gt;&lt;/p&gt;",
    "seed": {
        "parameters": [],
        "calculated": [
            {
                "name": "A1",
                "label": "{{function}}",
                "function": "62"
            }
        ],
        "uniques": true
    },
    "algorithm": {
        "name": "calculateOperation",
        "params": {
            "method": "equivLiteral",
            "keyboard": "NUMERICAL"
        }
    }
}</t>
  </si>
  <si>
    <t>&lt;p&gt;Calcula es el área de este prisma.&lt;/p&gt;
M6_G_38a_6 (con tres lados etiquetados con "5 cm", "6 cm" y "7 cm")</t>
  </si>
  <si>
    <t>A1 = 136</t>
  </si>
  <si>
    <t>&lt;p&gt;Las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</si>
  <si>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t>
  </si>
  <si>
    <t>{
    "id": "M6-G-38a-E-3-EN",
    "stimulus": "&lt;p&gt;Calculate the area of this prism.&lt;/p&gt;&lt;div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style=\"text-align:center;\"&gt;Area = {{response}} cm&lt;sup&gt;2&lt;/sup&gt;&lt;/p&gt;",
    "hint": "&lt;p&gt;The faces of this prism are rectangles and triangles. The formulas for their areas are:&lt;/p&gt;&lt;p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rectangles and triangles. Their areas are:&lt;/p&gt;&lt;p style=\"text-align: center\"&gt;Area of a rectangle = base × height = 7 × 5 = 35 cm&lt;sup&gt;2&lt;/sup&gt;&lt;/p&gt;&lt;p style=\"text-align: center\"&gt;Area of a rectangle = base × height = 7 × 6 = 42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data-original-math=\"\\(\\frac{6 \\ \\times\\ 4}{2}\\)\" draggable=\"true\"&gt;\\(\\frac{6 \\ \\times \\ 4}{2}\\)&lt;/span&gt; = 12 cm&lt;sup&gt;2&lt;/sup&gt;&lt;/p&gt;&lt;p&gt;Since there are 2 sides and 2 equal bases, the total area is:&lt;/p&gt;&lt;p style=\"text-align: center\"&gt;Total Area = 35 × 2 + 42 + 12 × 2 = 136 cm&lt;sup&gt;2&lt;/sup&gt;&lt;/p&gt;",
    "seed": {
        "parameters": [],
        "calculated": [
            {
                "name": "A1",
                "label": "{{function}}",
                "function": "136"
            }
        ],
        "uniques": true
    },
    "algorithm": {
        "name": "calculateOperation",
        "params": {
            "method": "equivLiteral",
            "keyboard": "NUMERICAL"
        }
    }
}</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</si>
  <si>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</si>
  <si>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</si>
  <si>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</si>
  <si>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</si>
  <si>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</si>
  <si>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</si>
  <si>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</si>
  <si>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</si>
  <si>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{"id":"M6-G-32a-I-1-EN","stimulus":"&lt;p&gt;Select the correct volume value of this rectangular base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cm&lt;/span&gt;\n\t\t&lt;/div&gt;\n\t&lt;/div&gt;\n&lt;/div&gt;&lt;/div&gt;","hint":"&lt;p&gt;The volume of a prism is calculated with this formula:&lt;/p&gt;&lt;p style=\"text-align:center;\"&gt;Volume = base area × height&lt;/p&gt;","feedback":"&lt;p&gt;To find the volume of the prism, use this formula:&lt;/p&gt;&lt;p style=\"text-align:center;\"&gt;Volume = base area × height = (base × height) × height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</si>
  <si>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</si>
  <si>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</si>
  <si>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</si>
  <si>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</si>
  <si>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</si>
  <si>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</si>
  <si>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</si>
  <si>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</si>
  <si>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
    "id": "M6-G-32a-E-1-EN",
    "seed": {
        "parameters": [
            {
                "name": "Q1",
                "label": null,
                "list": [
                    2,
                    3,
                    4,
                    5,
                    6,
                    7
                ]
            },
            {
                "name": "Q2",
                "label": null,
                "list": [
                    0,
                    1,
                    2
                ]
            }
        ],
        "uniques": true
    },
    "scaffolding": [
        {
            "id": "step-0",
            "stimulus": "&lt;p&gt;Calculate the volume of this rectangular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"&lt;p&gt;The volume is {{response}} cm&lt;sup&gt;3&lt;/sup&gt;.&lt;/p&gt;",
            "seed": {
                "parameters": [],
                "calculated": [
                    {
                        "name": "T1",
                        "label": "{{function}}",
                        "function": "{{Q1}}+1",
                        "temp": true
                    },
                    {
                        "name": "T2",
                        "label": "{{function}}",
                        "function": " {{Q1}}*3-1+{{Q2}}",
                        "temp": true
                    },
                    {
                        "name": "A1",
                        "label": "{{function}}",
                        "function": "{{Q1}}*{{T1}}*{{T2}}"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style=\"text-align:center;\"&gt;Small side of base = {{response}} cm&lt;/p&gt;&lt;p style=\"text-align:center;\"&gt;Large side of base = {{response}} cm&lt;/p&gt;&lt;p style=\"text-align:center;\"&gt;Height = {{response}} cm&lt;/p&gt;",
            "seed": {
                "parameters": [],
                "calculated": [
                    {
                        "name": "T1",
                        "label": "{{function}}",
                        "function": "{{Q1}}+1",
                        "temp": true
                    },
                    {
                        "name": "T2",
                        "label": "{{function}}",
                        "function": "{{Q1}}*3-1+{{Q2}}",
                        "temp": true
                    },
                    {
                        "name": "A1",
                        "label": "{{function}}",
                        "function": "{{Q1}}"
                    },
                    {
                        "name": "A2",
                        "label": "{{function}}",
                        "function": "{{Q1}}+1"
                    },
                    {
                        "name": "A3",
                        "label": "{{function}}",
                        "function": "{{Q1}}*3-1+{{Q2}}"
                    }
                ]
            },
            "algorithm": {
                "name": "calculateOperation",
                "params": {
                    "method": "equivLiteral",
                    "keyboard": "INTERMEDIATE"
                }
            }
        },
        {
            "id": "step-2",
            "stimulus": "&lt;p&gt;What does the statement ask for?&lt;/p&gt;",
            "seed": {
                "calculated": [
                    {
                        "name": "A1",
                        "label": "&lt;p&gt;To calculate the total area.&lt;/p&gt;",
                        "incorrect": true
                    },
                    {
                        "name": "A2",
                        "label": "&lt;p&gt;To calculate the lateral area.&lt;/p&gt;",
                        "incorrect": true
                    },
                    {
                        "name": "A3",
                        "label": "&lt;p&gt;To calculate 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style=\"text-align:center;\"&gt;Base area = {{response}} cm&lt;sup&gt;2&lt;/sup&gt;&lt;/p&gt;",
            "seed": {
                "calculated": [
                    {
                        "name": "T1",
                        "label": "{{function}}",
                        "function": "{{Q1}}+1",
                        "temp": true
                    },
                    {
                        "name": "T2",
                        "label": "{{function}}",
                        "function": " {{Q1}}*3-1+{{Q2}}",
                        "temp": true
                    },
                    {
                        "name": "A4",
                        "label": "{{function}}",
                        "function": "{{Q1}}*{{T1}}"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"template":"&lt;p style=\"text-align:center;\"&gt;Base area = base area × height = {{response}} cm&lt;sup&gt;3&lt;/sup&gt;&lt;/p&gt;",
            "seed": {
                "calculated": [
                    {
                        "name": "T1",
                        "label": "{{function}}",
                        "function": "{{Q1}}+1",
                        "temp": true
                    },
                    {
                        "name": "T2",
                        "label": "{{function}}",
                        "function": "{{Q1}}*3-1+{{Q2}}",
                        "temp": true
                    },
                    {
                        "name": "T3",
                        "label": "{{function}}",
                        "function": "{{Q1}}*{{T1}}",
                        "temp": true
                    },
                    {
                        "name": "A4",
                        "label": "{{function}}",
                        "function": "{{T3}}*{{T2}}"
                    }
                ]
            },
            "algorithm": {
                "name": "calculateOperation",
                "params": {
                    "method": "equivLiteral",
                    "keyboard": "INTERMEDIATE"
                }
            }
        }
    ]
}</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</si>
  <si>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</si>
  <si>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</si>
  <si>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</si>
  <si>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</si>
  <si>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</si>
  <si>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</si>
  <si>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</si>
  <si>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</si>
  <si>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
    "id": "M6-G-32a-E-2-EN",
    "seed": {
        "parameters": [
            {
                "name": "Q1",
                "label": null,
                "min": 2,
                "max": 10,
                "step": 1
            },
            {
                "name": "Q2",
                "label": null,
                "list": [
                    0,
                    1,
                    2
                ]
            }
        ],
        "uniques": true
    },
    "scaffolding": [
        {
            "id": "step-0",
            "stimulus": "&lt;p&gt;Calculate the volume of this pentagonal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
            "template": "&lt;p&gt;The volume is {{response}} cm&lt;sup&gt;3&lt;/sup&gt;.&lt;/p&gt;",
            "seed": {
                "parameters": [],
                "calculated": [
                    {
                        "name": "T1",
                        "label": "{{function}}",
                        "function": "{{Q1}}*3-1+{{Q2}}",
                        "temp": true
                    },
                    {
                        "name": "T2",
                        "label": "{{function}}",
                        "function": " Lemonlib.round({{Q1}}*0.81, 1)",
                        "temp": true
                    },
                    {
                        "name": "A1",
                        "label": "{{function}}",
                        "function": "5*{{Q1}}*{{T2}}*{{T1}}/2"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style=\"text-align:center;\"&gt;Side of base = {{response}} cm&lt;/p&gt;&lt;p style=\"text-align:center;\"&gt;Base apothem = {{response}}&lt;/p&gt;&lt;p style=\"text-align:center;\"&gt;Height = {{response}} cm&lt;/p&gt;",
            "seed": {
                "parameters": [],
                "calculated": [
                    {
                        "name": "T1",
                        "label": "{{function}}",
                        "function": "{{Q1}}*3-1+{{Q2}}",
                        "temp": true
                    },
                    {
                        "name": "T2",
                        "label": "{{function}}",
                        "function": " Lemonlib.round({{Q1}}*0.81, 1)",
                        "temp": true
                    },
                    {
                        "name": "A2",
                        "label": "{{function}}",
                        "function": "{{Q1}}"
                    },
                    {
                        "name": "A3",
                        "label": "{{function}}",
                        "function": "{{T2}}"
                    },
                    {
                        "name": "A4",
                        "label": "{{function}}",
                        "function": " {{T1}}"
                    }
                ]
            },
            "algorithm": {
                "name": "calculateOperation",
                "params": {
                    "method": "equivLiteral",
                    "keyboard": "INTERMEDIATE"
                }
            }
        },
        {
            "id": "step-2",
            "stimulus": "&lt;p&gt;What does the statement ask you to calculate?&lt;/p&gt;",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style=\"text-align:center;\"&gt;Base area = {{response}} cm&lt;sup&gt;2&lt;/sup&gt;&lt;/p&gt;",
            "seed": {
                "calculated": [
                    {
                        "name": "T1",
                        "label": "{{function}}",
                        "function": "{{Q1}}*3-1+{{Q2}}",
                        "temp": true
                    },
                    {
                        "name": "T2",
                        "label": "{{function}}",
                        "function": " Lemonlib.round({{Q1}}*0.81, 1)",
                        "temp": true
                    },
                    {
                        "name": "A5",
                        "label": "{{function}}",
                        "function": "5*{{Q1}}*{{T2}}/2"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"template":"&lt;p style=\"text-align:center;\"&gt;Volume = base area × height = {{response}} cm&lt;sup&gt;3&lt;/sup&gt;&lt;/p&gt;",
            "seed": {
                "calculated": [
                    {
                        "name": "T1",
                        "label": "{{function}}",
                        "function": "{{Q1}}*3-1+{{Q2}}",
                        "temp": true
                    },
                    {
                        "name": "T2",
                        "label": "{{function}}",
                        "function": "Lemonlib.round({{Q1}}*0.81, 1)",
                        "temp": true
                    },
                    {
                        "name": "T3",
                        "label": "{{function}}",
                        "function": "5*{{Q1}}*{{T2}}/2",
                        "temp": true
                    },
                    {
                        "name": "A4",
                        "label": "{{function}}",
                        "function": " 5*{{Q1}}*{{T2}}*{{T1}}/2"
                    }
                ]
            },
            "algorithm": {
                "name": "calculateOperation",
                "params": {
                    "method": "equivLiteral",
                    "keyboard": "INTERMEDIATE"
                }
            }
        }
    ]
}</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</si>
  <si>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</si>
  <si>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</si>
  <si>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</si>
  <si>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</si>
  <si>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</si>
  <si>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</si>
  <si>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</si>
  <si>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</si>
  <si>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
    "id": "M6-G-32a-E-3-EN",
    "seed": {
        "parameters": [
            {
                "name": "Q1",
                "label": null,
                "min": 2,
                "max": 10,
                "step": 1
            },
            {
                "name": "Q4",
                "label": null,
                "list": [
                    0,
                    1,
                    2
                ]
            }
        ],
        "uniques": true
    },
    "scaffolding": [
        {
            "id": "step-0",
            "stimulus": "&lt;p&gt;Calculate the volume of this hexagonal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
            "template": "&lt;p&gt;The volume is {{response}} cm&lt;sup&gt;3&lt;/sup&gt;.&lt;/p&gt;",
            "seed": {
                "parameters": [],
                "calculated": [
                    {
                        "name": "T1",
                        "label": "{{function}}",
                        "function": "{{Q1}}*3-1+{{Q4}}",
                        "temp": true
                    },
                    {
                        "name": "T2",
                        "label": "{{function}}",
                        "function": "Lemonlib.round({{Q1}}*0.86, 1)",
                        "temp": true
                    },
                    {
                        "name": "A1",
                        "label": "{{function}}",
                        "function": "Lemonlib.round(3*{{Q1}}*{{T2}}*{{T1}},2)"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style=\"text-align:center;\"&gt;Side of base = {{response}} cm&lt;/p&gt;&lt;p style=\"text-align:center;\"&gt;Apothem of the base = {{response}} cm&lt;/p&gt;&lt;p style=\"text-align:center;\"&gt;Height = {{response}} cm&lt;/p&gt;",
            "seed": {
                "parameters": [],
                "calculated": [
                    {
                        "name": "T1",
                        "label": "{{function}}",
                        "function": "{{Q1}}*3-1+{{Q4}}",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style=\"text-align:center;\"&gt;Base area = {{response}} cm&lt;sup&gt;2&lt;/sup&gt;&lt;/p&gt;",
            "seed": {
                "calculated": [
                    {
                        "name": "T1",
                        "label": "{{function}}",
                        "function": "{{Q1}}*3-1+{{Q4}}",
                        "temp": true
                    },
                    {
                        "name": "T2",
                        "label": "{{function}}",
                        "function": "Lemonlib.round({{Q1}}*0.86, 1)",
                        "temp": true
                    },
                    {
                        "name": "A5",
                        "label": "{{function}}",
                        "function": "Lemonlib.round(3*{{Q1}}*{{T2}},1)"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"template":"&lt;p style=\"text-align:center;\"&gt;Volume = base area × height = {{response}} cm&lt;sup&gt;3&lt;/sup&gt;&lt;/p&gt;",
            "seed": {
                "calculated": [
                    {
                        "name": "T1",
                        "label": "{{function}}",
                        "function": "{{Q1}}*3-1+{{Q4}}",
                        "temp": true
                    },
                    {
                        "name": "T2",
                        "label": "{{function}}",
                        "function": "Lemonlib.round({{Q1}}*0.86,1)",
                        "temp": true
                    },
                    {
                        "name": "T3",
                        "label": "{{function}}",
                        "function": "Lemonlib.round(3*{{Q1}}*{{T2}},1)",
                        "temp": true
                    },
                    {
                        "name": "A1",
                        "label": "{{function}}",
                        "function": "Lemonlib.round(3*{{Q1}}*{{T2}}*{{T1}},2)"
                    }
                ]
            },
            "algorithm": {
                "name": "calculateOperation",
                "params": {
                    "method": "equivLiteral",
                    "keyboard": "INTERMEDIATE"
                }
            }
        }
    ]
}</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</si>
  <si>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</si>
  <si>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</si>
  <si>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</si>
  <si>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</si>
  <si>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</si>
  <si>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</si>
  <si>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</si>
  <si>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</si>
  <si>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
    "id": "M6-G-32a-A-1-EN",
    "seed": {
        "parameters": [
            {
                "name": "Q1",
                "label": null,
                "list": [
                    2,
                    3,
                    4
                ]
            },
            {
                "name": "Q3",
                "label": null,
                "list": [
                    1,
                    2
                ]
            }
        ],
        "uniques": true
    },
    "scaffolding": [
        {
            "id": "step-0",
            "stimulus": "&lt;p&gt;To move, Oliver uses cardboard boxes shaped like square-based prisms. The sides of the base measure {{Q1}} dm, while the height is {{T1}} dm. What is the volume of each box?&lt;/p&gt;",
            "template": "&lt;p&gt;Each box has a volume of {{response}} dm&lt;sup&gt;3&lt;/sup&gt;.&lt;/p&gt;",
            "seed": {
                "calculated": [
                    {
                        "name": "T1",
                        "label": "{{function}}",
                        "function": "{{Q1}}+{{Q3}}",
                        "temp": true
                    },
                    {
                        "name": "A1",
                        "label": "{{function}}",
                        "function": "{{Q1}}*{{Q1}}*{{T1}}"
                    }
                ]
            },
            "algorithm": {
                "name": "calculateOperation",
                "params": {
                    "method": "equivLiteral",
                    "keyboard": "INTERMEDIATE"
                }
            }
        },
        {
            "id": "step-1",
            "stimulus": "&lt;p&gt;What are the dimensions of the base and height of the boxes?&lt;/p&gt;",
            "template": "&lt;p&gt;The dimensions of the base are {{response}} dm and the height is {{response}} dm.&lt;/p&gt;",
            "seed": {
                "calculated": [
                    {
                        "name": "T1",
                        "label": "{{function}}",
                        "function": "{{Q1}}+{{Q3}}",
                        "temp": true
                    },
                    {
                        "name": "A2",
                        "label": "{{function}}",
                        "function": "{{Q1}}"
                    },
                    {
                        "name": "A3",
                        "label": "{{function}}",
                        "function": " {{T1}}"
                    }
                ]
            },
            "algorithm": {
                "name": "calculateOperation",
                "params": {
                    "method": "equivLiteral",
                    "keyboard": "INTERMEDIATE"
                }
            }
        },
        {
            "id": "step-2",
            "stimulus": "&lt;p&gt;What does the problem ask for?&lt;/p&gt;",
            "seed": {
                "calculated": [
                    {
                        "name": "A1",
                        "label": "&lt;p&gt;To calculate the volume of each box.&lt;/p&gt;"
                    },
                    {
                        "name": "A2",
                        "label": "&lt;p&gt;To calculate the lateral area of each box.&lt;/p&gt;",
                        "incorrect": true
                    },
                    {
                        "name": "A3",
                        "label": "&lt;p&gt;To calculate the total area of each box.&lt;/p&gt;",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"countCorrect": 1,
                    "countIncorrect": 2,"showCheckIcon":false,"columns":3
                }
            }
        },
        {
            "id": "step-4",
            "stimulus": "&lt;p&gt;First, calculate the base area of each box.&lt;/p&gt;",
            "template": "&lt;p style=\"text-align:center;\"&gt;Base area = {{response}} dm&lt;sup&gt;2&lt;/sup&gt;&lt;/p&gt;",
            "seed": {
                "calculated": [
                    {
                        "name": "A4",
                        "label": "{{function}}",
                        "function": "{{Q1}}*{{Q1}}"
                    }
                ]
            },
            "algorithm": {
                "name": "calculateOperation",
                "params": {
                    "method": "equivLiteral",
                    "keyboard": "INTERMEDIATE"
                }
            }
        },
        {
            "id": "step-5",
            "stimulus": "&lt;p&gt;Using the previous result, {{T2}} dm&lt;sup&gt;2&lt;/sup&gt;, calculate the volume of each box.&lt;/p&gt;",
            "template":"&lt;p style=\"text-align:center;\"&gt;Volume = base area × height = {{response}} dm&lt;sup&gt;3&lt;/sup&gt;",
            "seed": {
                "calculated": [
                    {
                        "name": "T1",
                        "label": "{{function}}",
                        "function": "{{Q1}}+{{Q3}}",
                        "temp": true
                    },
                    {
                        "name": "T2",
                        "label": "{{function}}",
                        "function": " {{Q1}}*{{Q1}}",
                        "temp": true
                    },
                    {
                        "name": "A5",
                        "label": "{{function}}",
                        "function": " {{Q1}}*{{Q1}}*{{T1}}"
                    }
                ]
            },
            "algorithm": {
                "name": "calculateOperation",
                "params": {
                    "method": "equivSymbolic",
                    "keyboard": "INTERMEDIATE"
                }
            }
        }
    ]
}</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</si>
  <si>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</si>
  <si>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</si>
  <si>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</si>
  <si>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</si>
  <si>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</si>
  <si>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</si>
  <si>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</si>
  <si>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</si>
  <si>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
    "id": "M6-G-32a-A-2-EN",
    "seed": {
        "parameters": [
            {
                "name": "Q1",
                "label": null,
                "list": [
                    2,
                    3,
                    4
                ]
            },
            {
                "name": "Q2",
                "label": null,
                "list": [
                    10,
                    11,
                    12,
                    13,
                    14,
                    15
                ]
            }
        ],
        "uniques": true
    },
    "scaffolding": [
        {
            "id": "step-0",
            "stimulus": "&lt;p&gt;The cardboard wrapper of a chocolate bar is shaped like a triangular prism. The base is an equilateral triangle with a height of {{T1}} cm, and its sides are {{Q1}} cm. The height of the prism, on the other hand, is {{Q2}} cm. What is the volume of this wrapper?&lt;/p&gt;",
            "template": "&lt;p&gt;The wrapper has a volume of {{response}} cm&lt;sup&gt;3&lt;/sup&gt;.&lt;/p&gt;",
            "seed": {
                "calculated": [
                    {
                        "name": "T1",
                        "label": "{{function}}",
                        "function": "Lemonlib.round(0.87*{{Q1}},1)",
                        "temp": true
                    },
                    {
                        "name": "A1",
                        "label": "{{function}}",
                        "function": "Lemonlib.round({{Q1}}*{{Q2}}*{{T1}}/2,1)"
                    }
                ]
            },
            "algorithm": {
                "name": "calculateOperation",
                "params": {
                    "method": "equivLiteral",
                    "keyboard": "INTERMEDIATE"
                }
            }
        },
        {
            "id": "step-1",
            "stimulus": "&lt;p&gt;What are the dimensions of these wrappers?&lt;/p&gt;",
            "template": "&lt;p&gt;In the equilateral triangle of the base, the sides of the base are {{response}} cm, while its height is {{response}} cm. The height of the prism is {{response}} cm.&lt;/p&gt;",
            "seed": {
                "calculated": [
                    {
                        "name": "T1",
                        "label": "{{function}}",
                        "function": "Lemonlib.round(0.87*{{Q1}},1)",
                        "temp": true
                    },
                    {
                        "name": "A2",
                        "label": "{{function}}",
                        "function": "{{Q1}}"
                    },
                    {
                        "name": "A3",
                        "label": "{{function}}",
                        "function": " {{T1}}"
                    },
                    {
                        "name": "A4",
                        "label": "{{function}}",
                        "function": " {{Q2}}"
                    }
                ]
            },
            "algorithm": {
                "name": "calculateOperation",
                "params": {
                    "method": "equivLiteral",
                    "keyboard": "INTERMEDIATE"
                }
            }
        },
        {
            "id": "step-2",
            "stimulus": "&lt;p&gt;What does the statement ask for?&lt;/p&gt;",
            "seed": {
                "calculated": [
                    {
                        "name": "A1",
                        "label": "&lt;p&gt;To calculate the volume of the wrapper.&lt;/p&gt;"
                    },
                    {
                        "name": "A2",
                        "label": "&lt;p&gt;To calculate the lateral area of the wrapper.&lt;/p&gt;",
                        "incorrect": true
                    },
                    {
                        "name": "A3",
                        "label": "&lt;p&gt;To calculate the total area of the wrapper.&lt;/p&gt;",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base area of the wrapper.&lt;/p&gt;",
            "template": "&lt;p style=\"text-align:center;\"&gt;Base area = {{response}} cm&lt;sup&gt;2&lt;/sup&gt;",
            "seed": {
                "calculated": [
                    {
                        "name": "T1",
                        "label": "{{function}}",
                        "function": "Lemonlib.round(0.87*{{Q1}},1)",
                        "temp": true
                    },
                    {
                        "name": "A5",
                        "label": "{{function}}",
                        "function": "Lemonlib.round({{Q1}}*{{T1}}/2,2)"
                    }
                ]
            },
            "algorithm": {
                "name": "calculateOperation",
                "params": {
                    "method": "equivLiteral",
                    "keyboard": "INTERMEDIATE"
                }
            }
        },
        {
            "id": "step-5",
            "stimulus": "&lt;p&gt;With the previous result, {{T2}} cm&lt;sup&gt;2&lt;/sup&gt;, calculate the volume of the wrapper.&lt;/p&gt;",
            "template":"&lt;p style=\"text-align:center;\"&gt;Volume  = base area × height = {{response}} cm&lt;sup&gt;3&lt;/sup&gt;",
            "seed": {
                "calculated": [
                    {
                        "name": "T1",
                        "label": "{{function}}",
                        "function": "Lemonlib.round(0.87*{{Q1}},1)",
                        "temp": true
                    },
                    {
                        "name": "T2",
                        "label": "{{function}}",
                        "function": "Lemonlib.round({{Q1}}*{{T1}}/2,1)",
                        "temp": true
                    },
                    {
                        "name": "A5",
                        "label": "{{function}}",
                        "function": "Lemonlib.round({{Q1}}*{{T1}}*{{Q2}}/2,1)"
                    }
                ]
            },
            "algorithm": {
                "name": "calculateOperation",
                "params": {
                    "method": "equivSymbolic",
                    "keyboard": "INTERMEDIATE"
                }
            }
        }
    ]
}</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</si>
  <si>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</si>
  <si>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</si>
  <si>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</si>
  <si>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</si>
  <si>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</si>
  <si>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</si>
  <si>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</si>
  <si>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</si>
  <si>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
    "id": "M6-G-32a-A-3-EN",
    "seed": {
        "parameters": [
            {
                "name": "Q1",
                "label": null,
                "list": [
                    2,
                    3,
                    4,
                    5
                ]
            },
            {
                "name": "Q2",
                "label": null,
                "list": [
                    3,
                    4,
                    5
                ]
            },
            {
                "name": "Q3",
                "label": null,
                "list": [
                    1,
                    2,
                    3
                ]
            }
        ],
        "uniques": true
    },
    "scaffolding": [
        {
            "id": "step-0",
            "stimulus": "&lt;p&gt;Teo is going to fill a rectangular prism-shaped aquarium. The sides of the base measure {{Q1}} dm and {{T1}} dm, while the height is {{T2}} dm. What volume does the aquarium hold?&lt;/p&gt;",
            "template": "&lt;p&gt;The aquarium has a volume of {{response}} dm&lt;sup&gt;3&lt;/sup&gt;.&lt;/p&gt;",
            "seed": {
                "calculated": [
                    {
                        "name": "T1",
                        "label": "{{function}}",
                        "function": "{{Q1}}+{{Q2}}",
                        "temp": true
                    },
                    {
                        "name": "T2",
                        "label": "{{function}}",
                        "function": "{{Q1}}+{{Q3}}",
                        "temp": true
                    },
                    {
                        "name": "A1",
                        "label": "{{function}}",
                        "function": "{{Q1}}*{{T1}}*{{T2}}"
                    }
                ]
            },
            "algorithm": {
                "name": "calculateOperation",
                "params": {
                    "method": "equivLiteral",
                    "keyboard": "INTERMEDIATE"
                }
            }
        },
        {
            "id": "step-1",
            "stimulus": "&lt;p&gt;What are the dimensions of the aquarium?&lt;/p&gt;",
            "template": "&lt;p style=\"text-align:center;\"&gt;Smaller side of the base = {{response}} dm&lt;/p&gt;&lt;p style=\"text-align:center;\"&gt;Larger side of the base = {{response}} dm&lt;/p&gt;&lt;p style=\"text-align:center;\"&gt;Height = {{response}} dm&lt;/p&gt;",
            "seed": {
                "calculated": [
                    {
                        "name": "T1",
                        "label": "{{function}}",
                        "function": " {{Q1}}+{{Q2}}",
                        "temp": true
                    },
                    {
                        "name": "T2",
                        "label": "{{function}}",
                        "function": "{{Q1}}+{{Q3}}",
                        "temp": true
                    },
                    {
                        "name": "A2",
                        "label": "{{function}}",
                        "function": "{{Q1}}"
                    },
                    {
                        "name": "A3",
                        "label": "{{function}}",
                        "function": " {{T1}}"
                    },
                    {
                        "name": "A4",
                        "label": "{{function}}",
                        "function": " {{T2}}"
                    }
                ]
            },
            "algorithm": {
                "name": "calculateOperation",
                "params": {
                    "method": "equivLiteral",
                    "keyboard": "INTERMEDIATE"
                }
            }
        },
        {
            "id": "step-2",
            "stimulus": "&lt;p&gt;What does the statement ask for?&lt;/p&gt;",
            "seed": {
                "calculated": [
                    {
                        "name": "A1",
                        "label": "&lt;p&gt;Calculate the volume of the aquarium.&lt;/p&gt;"
                    },
                    {
                        "name": "A2",
                        "label": "&lt;p&gt;Calculate the total area of the aquarium.&lt;/p&gt;",
                        "incorrect": true
                    },
                    {
                        "name": "A3",
                        "label": "&lt;p&gt;Calculate the lateral area of the aquarium.&lt;/p&gt;",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area of the base of the aquarium.&lt;/p&gt;",
            "template": "&lt;p style=\"text-align:center;\"&gt;Area of the base = {{response}} dm&lt;sup&gt;2&lt;/sup&gt;&lt;/p&gt;",
            "seed": {
                "calculated": [
                    {
                        "name": "T1",
                        "label": "{{function}}",
                        "function": " {{Q1}}+{{Q2}}",
                        "temp": true
                    },
                    {
                        "name": "A5",
                        "label": "{{function}}",
                        "function": "{{Q1}}*{{T1}}"
                    }
                ]
            },
            "algorithm": {
                "name": "calculateOperation",
                "params": {
                    "method": "equivLiteral",
                    "keyboard": "INTERMEDIATE"
                }
            }
        },
        {
            "id": "step-5",
            "stimulus": "&lt;p&gt;With the previous result, {{T3}} dm&lt;sup&gt;2&lt;/sup&gt;, calculate the volume of each box.&lt;/p&gt;",
            "template":"&lt;p style=\"text-align:center;\"&gt;Volume = area of the base × height = {{response}} dm&lt;sup&gt;3&lt;/sup&gt;",
            "seed": {
                "calculated": [
                    {
                        "name": "T1",
                        "label": "{{function}}",
                        "function": " {{Q1}}+{{Q2}}",
                        "temp": true
                    },
                    {
                        "name": "T2",
                        "label": "{{function}}",
                        "function": "{{Q1}}+{{Q3}}",
                        "temp": true
                    },
                    {
                        "name": "T3",
                        "label": "{{function}}",
                        "function": "{{Q1}}*{{T1}}",
                        "temp": true
                    },
                    {
                        "name": "A6",
                        "label": "{{function}}",
                        "function": "{{Q1}}*{{T1}}*{{T2}}"
                    }
                ]
            },
            "algorithm": {
                "name": "calculateOperation",
                "params": {
                    "method": "equivSymbolic",
                    "keyboard": "INTERMEDIATE"
                }
            }
        }
    ]
}</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</si>
  <si>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</si>
  <si>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</si>
  <si>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</si>
  <si>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</si>
  <si>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</si>
  <si>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</si>
  <si>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</si>
  <si>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{"id":"M6-G-32b-I-1-EN","stimulus":"&lt;p&gt;Select the correct value for the volume of this square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cm&lt;/span&gt;\n\t\t&lt;/div&gt;\n\t&lt;/div&gt;\n&lt;/div&gt;&lt;/div&gt;","hint":"&lt;p&gt;The formula to calculate the volume of a pyramid is:&lt;/p&gt;&lt;p style=\"text-align:center;\"&gt;Volume = &lt;span class=\"fr-math-v2 fr-draggable\" contenteditable=\"false\" data-original-math=\"\\(\\frac{\\text{base area}\\ \\times\\ \\text{height}}{3}\\)\" draggable=\"true\"&gt;\\(\\frac{\\text{base area}\\ \\times\\ \\text{height}}{3}\\)&lt;/span&gt;&lt;/p&gt;","feedback":"&lt;p&gt;To find the volume of a pyramid, use this formula:&lt;/p&gt;&lt;p style=\"text-align:center;\"&gt;Volume = &lt;span class=\"fr-math-v2 fr-draggable\" contenteditable=\"false\" data-original-math=\"\\(\\frac{\\text{base area}\\ \\times\\ \\text{height}}{3}\\)\" draggable=\"true\"&gt;\\(\\frac{\\text{base area}\\ \\times\\ \\text{height}}{3}\\)&lt;/span&gt; = &lt;span class=\"fr-math-v2 fr-draggable\" contenteditable=\"false\" data-original-math=\"\\(\\frac{(\\text{side}\\ \\times\\ \\text{side})\\ \\times\\ \\text{height}}{3}\\)\" draggable=\"true\"&gt;\\(\\frac{(\\text{side}\\ \\times\\ \\text{side})\\ \\times\\ \\text{height}}{3}\\)&lt;/span&gt;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</si>
  <si>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</si>
  <si>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</si>
  <si>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</si>
  <si>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</si>
  <si>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</si>
  <si>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</si>
  <si>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</si>
  <si>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</si>
  <si>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
    "id": "M6-G-32b-E-1-EN",
    "seed": {
        "parameters": [
            {
                "name": "Q1",
                "label": null,
                "min": 2,
                "max": 10,
                "step": 1
            },
            {
                "name": "Q3",
                "label": null,
                "list": [
                    0,
                    1,
                    2
                ]
            }
        ],
        "uniques": true
    },
    "scaffolding": [
        {
            "id": "step-0",
            "stimulus": "&lt;p&gt;Calculate the volume of this hexagonal pyramid. Return the result with a maximum of two decimals.&lt;/p&gt;&lt;div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
            "template": "&lt;p&gt;The volume is {{response}} cm&lt;sup&gt;3&lt;/sup&gt;.&lt;/p&gt;",
            "seed": {
                "calculated": [
                    {
                        "name": "T1",
                        "label": "{{function}}",
                        "function": "{{Q1}}*3-1+{{Q3}}",
                        "temp": true
                    },
                    {
                        "name": "A1",
                        "label": "{{function}}",
                        "function": "Lemonlib.round({{Q1}}*{{Q1}}*{{T1}}/3,2)"
                    }
                ]
            },
            "algorithm": {
                "name": "calculateOperation",
                "params": {
                    "method": "equivLiteral",
                    "keyboard": "INTERMEDIATE"
                }
            }
        },
        {
            "id": "step-1",
            "stimulus": "&lt;p&gt;According to the statement, what are the measurements of the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
            "template": "&lt;p style=\"text-align:center;\"&gt;Base side = {{response}} cm&lt;/p&gt;&lt;p style=\"text-align:center;\"&gt;Height = {{response}} cm&lt;/p&gt;",
            "seed": {
                "calculated": [
                    {
                        "name": "T1",
                        "label": "{{function}}",
                        "function": "{{Q1}}*3-1+{{Q3}}",
                        "temp": true
                    },
                    {
                        "name": "A2",
                        "label": "{{function}}",
                        "function": "{{Q1}}"
                    },
                    {
                        "name": "A3",
                        "label": "{{function}}",
                        "function": "{{T1}}"
                    }
                ]
            },
            "algorithm": {
                "name": "calculateOperation",
                "params": {
                    "method": "equivLiteral",
                    "keyboard": "INTERMEDIATE"
                }
            }
        },
        {
            "id": "step-2",
            "stimulus": "&lt;p&gt;Why does the statement ask?&lt;/p&gt;",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"A5",
                        "label": "{{function}}",
                        "function": "{{Q1}}*{{Q1}}"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"T3",
                        "label": "{{function}}",
                        "function": "{{Q1}}*{{Q1}}",
                        "temp": true
                    },
                    {
                        "name": "A5",
                        "label": "{{function}}",
                        "function": "Lemonlib.round({{Q1}}*{{Q1}}*{{T1}}/3,2)"
                    }
                ]
            },
            "algorithm": {
                "name": "calculateOperation",
                "params": {
                    "method": "equivSymbolic",
                    "keyboard": "INTERMEDIATE"
                }
            }
        }
    ]
}</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</si>
  <si>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</si>
  <si>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</si>
  <si>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</si>
  <si>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</si>
  <si>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</si>
  <si>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</si>
  <si>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</si>
  <si>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</si>
  <si>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
    "id": "M6-G-32b-E-2-EN",
    "seed": {
        "parameters": [
            {
                "name": "Q1",
                "label": null,
                "min": 2,
                "max": 7,
                "step": 1
            },
            {
                "name": "Q3",
                "label": null,
                "list": [
                    0,
                    1,
                    2
                ]
            }
        ],
        "uniques": true
    },
    "scaffolding": [
        {
            "id": "step-0",
            "stimulus": "&lt;p&gt;Calculate the volume of this hexagonal pyramid. Return the result with a maximum of two decimal places.&lt;/p&gt;&lt;div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"&lt;p&gt;The volume is {{response}} cm&lt;sup&gt;3&lt;/sup&gt;.&lt;/p&gt;",
            "seed": {
                "calculated": [
                    {
                        "name": "T1",
                        "label": "{{function}}",
                        "function": "{{Q1}}*3-1+{{Q3}}",
                        "temp": true
                    },
                    {
                        "name": "T2",
                        "label": "{{function}}",
                        "function": "Lemonlib.round({{Q1}}*0.86, 1)",
                        "temp": true
                    },
                    {
                        "name": "A1",
                        "label": "{{function}}",
                        "function": "Lemonlib.round({{Q1}}*{{T2}}*{{T1}},2)"
                    }
                ]
            },
            "algorithm": {
                "name": "calculateOperation",
                "params": {
                    "method": "equivLiteral",
                    "keyboard": "INTERMEDIATE"
                }
            }
        },
        {
            "id": "step-1",
            "stimulus": "&lt;p&gt;According to the statement, what are the pyramid's measurements?&lt;/p&gt;&lt;div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 style=\"text-align:center;\"&gt;Base side = {{response}} cm&lt;/p&gt;&lt;p style=\"text-align:center;\"&gt;Base apothem = {{response}} cm&lt;p style=\"text-align:center;\"&gt;Height = {{response}} cm&lt;/p&gt;",
            "seed": {
                "calculated": [
                    {
                        "name": "T1",
                        "label": "{{function}}",
                        "function": "{{Q1}}*3-1+{{Q3}}",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 for?&lt;/p&gt;",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"T2",
                        "label": "{{function}}",
                        "function": "Lemonlib.round({{Q1}}*0.86, 1)",
                        "temp": true
                    },
                    {
                        "name": "A5",
                        "label": "{{function}}",
                        "function": "Lemonlib.round(3*{{Q1}}*{{T2}},2)"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"T2",
                        "label": "{{function}}",
                        "function": "Lemonlib.round({{Q1}}*0.86, 1)",
                        "temp": true
                    },
                    {
                        "name": "T3",
                        "label": "{{function}}",
                        "function": "Lemonlib.round(3*{{Q1}}*{{T2}},2)",
                        "temp": true
                    },
                    {
                        "name": "A5",
                        "label": "{{function}}",
                        "function": "Lemonlib.round({{Q1}}*{{T2}}*{{T1}},2)"
                    }
                ]
            },
            "algorithm": {
                "name": "calculateOperation",
                "params": {
                    "method": "equivSymbolic",
                    "keyboard": "INTERMEDIATE"
                }
            }
        }
    ]
}</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</si>
  <si>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</si>
  <si>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</si>
  <si>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</si>
  <si>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</si>
  <si>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</si>
  <si>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</si>
  <si>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</si>
  <si>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</si>
  <si>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</si>
  <si>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</si>
  <si>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</si>
  <si>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{"id":"M6-G-32b-A-1-EN","seed":{"parameters":[{"name":"Q1","label":null,"min":2,"max":10,"step":1},{"name":"Q2","label":null,"min":2,"max":10,"step":1},{"name":"Q4","label":null,"list":[1,2,3]}],"uniques":true},"scaffolding":[{"id":"step-0","stimulus":"&lt;p&gt;The roof of a tower is in the shape of a rectangular pyramid. The height of this pyramid is {{Q1}} m and the sides of the base are {{Q2}} m and {{T1}} m. What is the volume of the pyramid? Type the result with two decimals.&lt;/p&gt;","template":"&lt;p&gt;The volume measures {{response}} m&lt;sup&gt;3&lt;/sup&gt;.&lt;/p&gt;","seed":{"calculated":[{"name":"T1","label":"{{function}}","function":"{{Q2}} + {{Q4}}","temp":true},{"name":"0-A1","label":"{{function}}","function":"Lemonlib.round({{Q1}}*{{Q2}}*{{T1}}/3, 2)"}]},"algorithm":{"name":"calculateOperation","params":{"method":"equivLiteral","keyboard":"INTERMEDIATE"}}},{"id":"step-1","stimulus":"&lt;p&gt;What are the measurements of the pyramid?&lt;/p&gt;","template":"&lt;p style=\"text-align:center;\"&gt;Smaller side of the base = {{response}} m&lt;/p&gt;&lt;p style=\"text-align:center;\"&gt;Larger side of the base = {{response}} m&lt;/p&gt;&lt;p style=\"text-align:center;\"&gt;Height = {{response}} m&lt;/p&gt;","seed":{"calculated":[{"name":"T1","label":"{{function}}","function":" {{Q2}} + {{Q4}}","temp":true},{"name":"1-A1","label":"{{function}}","function":"{{Q2}}"},{"name":"1-A2","label":"{{function}}","function":"{{T1}}"},{"name":"1-A3","label":"{{function}}","function":"{{Q1}}"}]},"algorithm":{"name":"calculateOperation","params":{"method":"equivLiteral","keyboard":"INTERMEDIATE"}}},{"id":"step-2","stimulus":"&lt;p&gt;What do you need to calculate?&lt;/p&gt;","seed":{"calculated":[{"name":"2-A1","label":"&lt;p&gt;The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data-original-math=\"\\(\\frac{\\text{area of the base}\\ \\times\\ \\text{height}}{3}\\)\" draggable=\"true\"&gt;\\(\\frac{\\text{area of the base}\\ \\times\\ \\text{height}}{3}\\)&lt;/span&gt;&lt;/p&gt;"},{"name":"3-A2","label":"&lt;p&gt;Volume = area of the base × height&lt;/p&gt;","incorrect":true},{"name":"3-A3","label":"&lt;p&gt;Volume = π × r&lt;sup&gt;2&lt;/sup&gt; × height&lt;/p&gt;","incorrect":true}]},"algorithm":{"name":"trueFalse","template":"Multiple choice – standard","params":{"countCorrect":1,"countIncorrect":2,"showCheckIcon":false,"columns":3}}},{"id":"step-4","stimulus":"&lt;p&gt;First, calculate the area of the base.&lt;/p&gt;","template":"&lt;p style=\"text-align:center;\"&gt;Area of the base = {{Q2}} × {{T1}} = {{response}} m&lt;sup&gt;2&lt;/sup&gt;&lt;/p&gt;","seed":{"calculated":[{"name":"T1","label":"{{function}}","function":"{{Q2}} + {{Q4}}","temp":true},{"name":"4-A1","label":"{{function}}","function":"{{Q2}}*{{T1}}"}]},"algorithm":{"name":"calculateOperation","params":{"method":"equivLiteral","keyboard":"INTERMEDIATE"}}},{"id":"step-5","stimulus":"&lt;p&gt;With the previous result, calculate the volume of the pyramid. Round the result to the hundredths.&lt;/p&gt;","template":"&lt;p style=\"text-align:center;\"&gt;Volume = &lt;span class=\"fr-math-v2 fr-draggable\" contenteditable=\"false\" data-original-math=\"\\(\\frac{\\text{area of the base}\\ \\times\\ \\text{height}}{3}\\)\" draggable=\"true\"&gt;\\(\\frac{\\text{area of the base}\\ \\times\\ \\text{height}}{3}\\)&lt;/span&gt;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</si>
  <si>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</si>
  <si>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</si>
  <si>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</si>
  <si>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</si>
  <si>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</si>
  <si>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</si>
  <si>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</si>
  <si>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</si>
  <si>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{"id":"M6-G-32b-A-2-EN","seed":{"parameters":[{"name":"Q1","label":null,"min":2,"max":10,"step":1},{"name":"Q2","label":null,"min":2,"max":10,"step":1}],"uniques":true},"scaffolding":[{"id":"step-0","stimulus":"&lt;p&gt;A square-based pyramid has been discovered in Egypt. Its height measures {{Q1}} m and the sides of the base are {{T1}} m. What is the volume of the pyramid? Round the result to two decimal places.&lt;/p&gt;","template":"&lt;p&gt;The volume measures {{response}} m&lt;sup&gt;3&lt;/sup&gt;.&lt;/p&gt;","seed":{"calculated":[{"name":"T1","label":"{{function}}","function":"Lemonlib.round(1.6*{{Q1}},2)","temp":true},{"name":"0-A1","label":"{{function}}","function":"Lemonlib.round({{Q1}}*{{T1}}*{{T1}}/3, 2)"}]},"algorithm":{"name":"calculateOperation","params":{"method":"equivSymbolic","keyboard":"INTERMEDIATE"}}},{"id":"step-1","stimulus":"&lt;p&gt;What are the measurements of the pyramid?&lt;/p&gt;","template":"&lt;p style=\"text-align:center;\"&gt;Base side = {{response}} m&lt;/p&gt;&lt;p style=\"text-align:center;\"&gt;Height = {{response}} m&lt;/p&gt;","seed":{"calculated":[{"name":"T1","label":"{{function}}","function":"Lemonlib.round(1.6*{{Q1}},2)","temp":true},{"name":"1-A1","label":"{{function}}","function":"{{T1}}"},{"name":"1-A2","label":"{{function}}","function":"{{Q1}}"}]},"algorithm":{"name":"calculateOperation","params":{"method":"equivLiteral","keyboard":"INTERMEDIATE"}}},{"id":"step-2","stimulus":"&lt;p&gt;What needs to be calculated?&lt;/p&gt;","seed":{"calculated":[{"name":"2-A1","label":"&lt;p&gt;The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data-original-math=\"\\(\\frac{\\text{base area}\\ \\times\\ \\text{height}}{3}\\)\" draggable=\"true\"&gt;\\(\\frac{\\text{base area}\\ \\times\\ \\text{height}}{3}\\)&lt;/span&gt;&lt;/p&gt;"},{"name":"3-A2","label":"&lt;p&gt;Volume = base area × height&lt;/p&gt;","incorrect":true},{"name":"3-A3","label":"&lt;p&gt;Volume = π × r&lt;sup&gt;2&lt;/sup&gt; × height&lt;/p&gt;","incorrect":true}]},"algorithm":{"name":"trueFalse","template":"Multiple choice – standard","params":{"countCorrect":1,"countIncorrect":2,"showCheckIcon":false,"columns":3}}},{"id":"step-4","stimulus":"&lt;p&gt;First, calculate the base area.&lt;/p&gt;","template":"&lt;p style=\"text-align:center;\"&gt;Base area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With the previous result, calculate the volume of the pyramid. Round the result to two decimal places.&lt;/p&gt;","template":"&lt;p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</si>
  <si>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</si>
  <si>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</si>
  <si>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</si>
  <si>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</si>
  <si>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</si>
  <si>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</si>
  <si>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</si>
  <si>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</si>
  <si>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</si>
  <si>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
    "id": "M6-G-32b-A-3-EN",
    "seed": {
        "parameters": [
            {
                "name": "Q1",
                "label": null,
                "list": [
                    4,
                    5,
                    6,
                    7,
                    8
                ]
            },
            {
                "name": "Q2",
                "label": null,
                "list": [
                    10,
                    11,
                    12,
                    13,
                    14,
                    15
                ]
            }
        ],
        "uniques": true
    },
    "scaffolding": [
        {
            "id": "step-0",
            "stimulus": "&lt;p&gt;A clock has the shape of a square-based pyramid. The sides of the base measure {{Q1}} cm and its height is {{Q2}} cm. What is its volume? Round the result to two decimal places if necessary.&lt;/p&gt;",
            "template": "&lt;p&gt;The volume is {{response}} cm&lt;sup&gt;3&lt;/sup&gt;.&lt;/p&gt;",
            "seed": {
                "calculated": [
                    {
                        "name": "0-A1",
                        "label": "{{function}}",
                        "function": "Lemonlib.round({{Q1}}*{{Q1}}*{{Q2}}/3, 2)"
                    }
                ]
            },
            "algorithm": {
                "name": "calculateOperation",
                "params": {
                    "method": "equivLiteral",
                    "keyboard": "INTERMEDIATE"
                }
            }
        },
        {
            "id": "step-1",
            "stimulus": "&lt;p&gt;What are the clock's measurements?&lt;/p&gt;",
            "template": "&lt;p style=\"text-align:center;\"&gt;Base side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volume.&lt;/p&gt;"
                    },
                    {
                        "name": "2-A2",
                        "label": "&lt;p&gt;The lateral area.&lt;/p&gt;",
                        "incorrect": true
                    },
                    {
                        "name": "2-A3",
                        "label": "&lt;p&gt;The total area.&lt;/p&gt;",
                        "incorrect": true
                    }
                ]
            },
            "algorithm": {
                "name": "trueFalse",
                "template": "Multiple choice – standard",
                "params": {
                    "countCorrect": 1,
                    "countIncorrect": 2
                }
            }
        },
        {
            "id": "step-3",
            "stimulus": "&lt;p&gt;Select the formula to calculate the volume of the pyramid.&lt;/p&gt;",
            "seed": {
                "calculated": [
                    {
                        "name": "3-A1",
                        "label": "&lt;p&gt;Volume = &lt;span class=\"fr-math-v2 fr-draggable\" contenteditable=\"false\" data-original-math=\"\\(\\frac{\\text{base area}\\ \\times\\ \\text{height}}{3}\\)\" draggable=\"true\"&gt;\\(\\frac{\\text{base area}\\ \\times\\ \\text{height}}{3}\\)&lt;/span&gt;&lt;/p&gt;"
                    },
                    {
                        "name": "3-A2",
                        "label": "&lt;p&gt;Volume = base area × height&lt;/p&gt;",
                        "incorrect": true
                    },
                    {
                        "name": "3-A3",
                        "label": "&lt;p&gt;Volume = π × r&lt;sup&gt;2&lt;/sup&gt; × height&lt;/p&gt;",
                        "incorrect": true
                    }
                ]
            },
            "algorithm": {
                "name": "trueFalse",
                "template": "Multiple choice – standard",
                "params": {
                    "countCorrect": 1,
                    "countIncorrect": 2,"showCheckIcon":false,"columns":3
                }
            }
        },
        {
            "id": "step-4",
            "stimulus": "&lt;p&gt;First, calculate the base area.&lt;/p&gt;",
            "template": "&lt;p style=\"text-align:center;\"&gt;Base area = {{Q1}} × {{Q1}} = {{response}} cm&lt;sup&gt;2&lt;/sup&gt;&lt;/p&gt;",
            "seed": {
                "calculated": [
                    {
                        "name": "4-A1",
                        "label": "{{function}}",
                        "function": "{{Q1}}*{{Q1}}"
                    }
                ]
            },
            "algorithm": {
                "name": "calculateOperation",
                "params": {
                    "method": "equivLiteral",
                    "keyboard": "INTERMEDIATE"
                }
            }
        },
        {
            "id": "step-5",
            "stimulus": "&lt;p&gt;Using the previous result, calculate the volume of the pyramid. Round the result to two decimal places if necessary.&lt;/p&gt;",
            "template":"&lt;p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data-original-math=\"\\(\\frac{{{T1}}\\ \\times\\ {{Q2}}}{3}\\)\" draggable=\"true\"&gt;\\(\\frac{{{T1}}\\ \\times\\ {{Q2}}}{3}\\)&lt;/span&gt; = {{response}} cm&lt;sup&gt;3&lt;/sup&gt;",
            "seed": {
                "calculated": [
                    {
                        "name": "T1",
                        "label": "{{function}}",
                        "function": " {{Q1}}*{{Q1}}",
                        "temp": true
                    },
                    {
                        "name": "4-A1",
                        "label": "{{function}}",
                        "function": "Lemonlib.round({{Q1}}*{{Q1}}*{{Q2}}/3,2)"
                    }
                ]
            },
            "algorithm": {
                "name": "calculateOperation",
                "params": {
                    "method": "equivLiteral",
                    "keyboard": "INTERMEDIATE"
                }
            }
        }
    ]
}</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</si>
  <si>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</si>
  <si>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</si>
  <si>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</si>
  <si>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</si>
  <si>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</si>
  <si>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</si>
  <si>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</si>
  <si>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</si>
  <si>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</si>
  <si>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{"id":"M6-G-32c-I-1-EN","stimulus":"Select the value of the volume of this cylinder. Use the value of π to two decimal places.&lt;div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cm&lt;/span&gt;\n\t\t&lt;/div&gt;\n\t&lt;/div&gt;\n&lt;/div&gt;&lt;/div&gt;","hint":"&lt;p&gt;The formula for the volume of a cylinder is:&lt;/p&gt;&lt;p style=\"text-align:center;\"&gt;Volume = π × r&lt;sup&gt;2&lt;/sup&gt; × height&lt;/p&gt;","feedback":"&lt;p&gt;To find the volume of the cylinder, use this formula:&lt;/p&gt;&lt;p style=\"text-align:center;\"&gt;Volume = π × r&lt;sup&gt;2&lt;/sup&gt; × height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</si>
  <si>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</si>
  <si>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</si>
  <si>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</si>
  <si>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Q1= Min = 2; Max = 7; Step = 1</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</si>
  <si>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</si>
  <si>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</si>
  <si>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</si>
  <si>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</si>
  <si>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</si>
  <si>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
    "id": "M6-G-32c-E-1-EN",
    "seed": {
        "parameters": [
            {
                "name": "Q1",
                "label": null,
                "min": 2,
                "max": 7,
                "step": 1
            }
        ],
        "uniques": true
    },
    "scaffolding": [
        {
            "id": "step-0",
            "stimulus": "&lt;p&gt;Calculate the volume of this cylinder. Use the value of π to two decimal places.&lt;/p&gt;&lt;div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
            "template": "&lt;p&gt;Its volume measures {{response}} cm&lt;sup&gt;3&lt;/sup&gt;.&lt;/p&gt;",
            "seed": {
                "calculated": [
                    {
                        "name": "T1",
                        "label": "{{function}}",
                        "function": "{{Q1}}*3",
                        "temp": true
                    },
                    {
                        "name": "0-A1",
                        "label": "{{function}}",
                        "function": "math.round(3.14*{{Q1}}*{{Q1}}*{{T1}}, 2)"
                    }
                ]
            },
            "algorithm": {
                "name": "calculateOperation",
                "params": {
                    "method": "equivLiteral",
                    "keyboard": "INTERMEDIATE"
                }
            }
        },
        {
            "id": "step-1",
            "stimulus": "&lt;p&gt;What are the measurements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cylinder.&lt;/p&gt;"
                    },
                    {
                        "name": "2-A2",
                        "label": "&lt;p&gt;The lateral area of the cylinder.&lt;/p&gt;",
                        "incorrect": true
                    },
                    {
                        "name": "2-A3",
                        "label": "&lt;p&gt;The total area of the cylinder.&lt;/p&gt;",
                        "incorrect": true
                    }
                ]
            },
            "algorithm": {
                "name": "trueFalse",
                "template": "Multiple choice – standard",
                "params": {
                    "countCorrect": 1,
                    "countIncorrect": 2
                }
            }
        },
        {
            "id": "step-3",
            "stimulus": "&lt;p&gt;Select the formula to calculate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
            "template":"&lt;p style=\"text-align:center;\"&gt;Volume = π × r&lt;sup&gt;2&lt;/sup&gt; × height = 3.14 × {{Q1}}&lt;sup&gt;2&lt;/sup&gt; × {{T1}} = {{response}} cm&lt;sup&gt;3&lt;/sup&gt;",
            "seed": {
                "calculated": [
                    {
                        "name": "T1",
                        "label": "{{function}}",
                        "function": "{{Q1}}*3",
                        "temp": true
                    },
                    {
                        "name": "4-A1",
                        "label": "{{function}}",
                        "function": "Lemonlib.round(3.14*{{Q1}}*{{Q1}}*{{Q1}}*3, 2)"
                    }
                ]
            },
            "algorithm": {
                "name": "calculateOperation",
                "params": {
                    "method": "equivLiteral",
                    "keyboard": "INTERMEDIATE"
                }
            }
        }
    ]
}</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</si>
  <si>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</si>
  <si>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</si>
  <si>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</si>
  <si>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</si>
  <si>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</si>
  <si>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</si>
  <si>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</si>
  <si>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</si>
  <si>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</si>
  <si>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{"id":"M6-G-32c-A-1-EN","seed":{"parameters":[{"name":"Q1","label":null,"min":0.5,"max":3,"step":0.5},{"name":"Q2","label":null,"min":5,"max":30,"step":1}],"uniques":true},"scaffolding":[{"id":"step-0","stimulus":"&lt;p&gt;A candle shaped like a cylinder has a base with a radius of {{Q1}} cm and its height is {{Q2}} cm. What volume does it occupy? Use the value of π to two decimal places.&lt;/p&gt;","template":"&lt;p&gt;Its volume is {{response}} cm&lt;sup&gt;3&lt;/sup&gt;.&lt;/p&gt;","seed":{"calculated":[{"name":"0-A1","label":"{{function}}","function":"Lemonlib.round(3.14*{{Q1}}*{{Q1}}*{{Q2}}, 2)"}]},"algorithm":{"name":"calculateOperation","params":{"method":"equivLiteral","keyboard":"INTERMEDIATE"}}},{"id":"step-1","stimulus":"&lt;p&gt;What are the measurements of the candle?&lt;/p&gt;","template":"&lt;p style=\"text-align:center;\"&gt;Base radius = {{response}} cm&lt;/p&gt;&lt;p style=\"text-align:center;\"&gt;Height = {{response}} cm&lt;/p&gt;","seed":{"calculated":[{"name":"1-A1","label":"{{function}}","function":"{{Q1}}"},{"name":"1-A2","label":"{{function}}","function":"{{Q2}}"}]},"algorithm":{"name":"calculateOperation","params":{"method":"equivLiteral","keyboard":"INTERMEDIATE"}}},{"id":"step-2","stimulus":"&lt;p&gt;What needs to be calculated?&lt;/p&gt;","seed":{"calculated":[{"name":"2-A1","label":"&lt;p&gt;The volume of the candle.&lt;/p&gt;"},{"name":"2-A2","label":"&lt;p&gt;The lateral area of the candle.&lt;/p&gt;","incorrect":true},{"name":"2-A3","label":"&lt;p&gt;The total area of the candle.&lt;/p&gt;","incorrect":true}]},"algorithm":{"name":"trueFalse","template":"Multiple choice – standard","params":{"countCorrect":1,"countIncorrect":2}}},{"id":"step-3","stimulus":"&lt;p&gt;Select the formula to calculate the volume of the cylinder.&lt;/p&gt;","seed":{"calculated":[{"name":"3-A1","label":"&lt;p&gt;Volume = 2 × π × r&lt;sup&gt;2&lt;/sup&gt;&lt;/p&gt;","incorrect":true},{"name":"3-A2","label":"Volume = &lt;span class=\"no-break fr-math-v2 fr-draggable\" contenteditable=\"false\" data-original-math=\"\\(\\frac{\\text{π} \\ \\times \\ \\text{r} ^2\\ \\times \\ \\text{height}}{3}\\)\" draggable=\"true\" style=\"opacity: 1;\"&gt;\\(\\frac{\\text{π} \\ \\times \\ \\text{r}^2 \\ \\times \\ \\text{height}}{3}\\)&lt;/span&gt;","incorrect":true},{"name":"3-A3","label":"&lt;p&gt;Volume = π × r&lt;sup&gt;2&lt;/sup&gt; × height&lt;/p&gt;","incorrect":false}]},"algorithm":{"name":"trueFalse","template":"Multiple choice – standard","params":{"countCorrect":1,"countIncorrect":2,"showCheckIcon":false,"columns":3}}},{"id":"step-4","stimulus":"&lt;p&gt;Therefore, calculate the volume of each can.&lt;/p&gt;","template":"&lt;p style=\"text-align:center;\"&gt;Volume = π × r&lt;sup&gt;2&lt;/sup&gt; × height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</si>
  <si>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</si>
  <si>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</si>
  <si>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</si>
  <si>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</si>
  <si>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</si>
  <si>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</si>
  <si>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</si>
  <si>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</si>
  <si>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
    "id": "M6-G-32c-A-2-EN",
    "seed": {
        "parameters": [
            {
                "name": "Q1",
                "label": null,
                "list": [
                    1,
                    2,
                    3
                ]
            },
            {
                "name": "Q2",
                "label": null,
                "list": [
                    1,
                    2,
                    3
                ]
            }
        ],
        "uniques": true
    },
    "scaffolding": [
        {
            "id": "step-0",
            "stimulus": "&lt;p&gt;A customer has asked a gas station to fill some cylindrical cans with fuel. The radius of the base of the cans is {{Q1}} dm, while the height is {{T1}} dm. How much volume can each can hold? Use the value of π to two decimal places.&lt;/p&gt;",
            "template": "&lt;p&gt;Each can has a volume of {{response}} dm&lt;sup&gt;3&lt;/sup&gt;.&lt;/p&gt;",
            "seed": {
                "calculated": [
                    {
                        "name": "T1",
                        "label": "{{function}}",
                        "function": "{{Q1}} + {{Q2}}",
                        "temp": "true"
                    },
                    {
                        "name": "A1",
                        "label": "{{function}}",
                        "function": "Lemonlib.round(3.14*{{Q1}}*{{Q1}}*{{T1}},2)"
                    }
                ]
            },
            "algorithm": {
                "name": "calculateOperation",
                "params": {
                    "method": "equivLiteral",
                    "keyboard": "INTERMEDIATE"
                }
            }
        },
        {
            "id": "step-1",
            "stimulus": "&lt;p&gt;What are the measurements of each can?&lt;/p&gt;",
            "template": "&lt;p style=\"text-align:center;\"&gt;Radius of the base = {{response}} dm&lt;/p&gt;&lt;p style=\"text-align:center;\"&gt;Height = {{response}} dm&lt;/p&gt;",
            "seed": {
                "calculated": [
                    {
                        "name": "1-A1",
                        "label": "{{function}}",
                        "function": "{{Q1}}"
                    },
                    {
                        "name": "1-A2",
                        "label": "{{function}}",
                        "function": "{{Q1}}+{{Q2}}"
                    }
                ]
            },
            "algorithm": {
                "name": "calculateOperation",
                "params": {
                    "method": "equivLiteral",
                    "keyboard": "INTERMEDIATE"
                }
            }
        },
        {
            "id": "step-2",
            "stimulus": "&lt;p&gt;What needs to be calculated?&lt;/p&gt;",
            "seed": {
                "calculated": [
                    {
                        "name": "2-A1",
                        "label": "&lt;p&gt;The volume of each can.&lt;/p&gt;"
                    },
                    {
                        "name": "2-A2",
                        "label": "&lt;p&gt;The lateral area of each can.&lt;/p&gt;",
                        "incorrect": true
                    },
                    {
                        "name": "2-A3",
                        "label": "&lt;p&gt;The total area of each can.&lt;/p&gt;",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each can.&lt;/p&gt;",
            "template":"&lt;p style=\"text-align:center;\"&gt;Volume = π × r&lt;sup&gt;2&lt;/sup&gt; × height = 3.14 × {{Q1}}&lt;sup&gt;2&lt;/sup&gt; × {{T1}} = {{response}} dm&lt;sup&gt;3&lt;/sup&gt;",
            "seed": {
                "calculated": [
                    {
                        "name": "T1",
                        "label": "{{function}}",
                        "function": "{{Q1}}+{{Q2}}",
                        "temp": true
                    },
                    {
                        "name": "4-A1",
                        "label": "{{function}}",
                        "function": "Lemonlib.round(3.14*{{Q1}}*{{Q1}}*{{T1}},2)"
                    }
                ]
            },
            "algorithm": {
                "name": "calculateOperation",
                "params": {
                    "method": "equivLiteral",
                    "keyboard": "INTERMEDIATE"
                }
            }
        }
    ]
}</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</si>
  <si>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</si>
  <si>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</si>
  <si>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</si>
  <si>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</si>
  <si>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</si>
  <si>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</si>
  <si>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</si>
  <si>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</si>
  <si>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
    "id": "M6-G-32c-A-3-EN",
    "seed": {
        "parameters": [
            {
                "name": "Q1",
                "label": null,
                "list": [
                    2,
                    3,
                    4
                ]
            },
            {
                "name": "Q2",
                "label": null,
                "list": [
                    1,
                    2,
                    3
                ]
            }
        ],
        "uniques": true
    },
    "scaffolding": [
        {
            "id": "step-0",
            "stimulus": "&lt;p&gt;In an irrigated land, they have built a water reservoir. If the radius of the base is {{Q1}} m and its height is {{Q2}} m, what is the maximum volume of water it can hold? Use the value of π to two decimal places.&lt;/p&gt;",
            "template": "&lt;p&gt;The reservoir has a volume of {{response}} m&lt;sup&gt;3&lt;/sup&gt;.&lt;/p&gt;",
            "seed": {
                "calculated": [
                    {
                        "name": "0-A1",
                        "label": "{{function}}",
                        "function": "Lemonlib.round(3.14*{{Q2}}*{{Q1}}*{{Q1}}, 2)"
                    }
                ]
            },
            "algorithm": {
                "name": "calculateOperation",
                "params": {
                    "method": "equivLiteral",
                    "keyboard": "INTERMEDIATE"
                }
            }
        },
        {
            "id": "step-1",
            "stimulus": "&lt;p&gt;What are the dimensions of the reservoir?&lt;/p&gt;",
            "template": "&lt;p style=\"text-align:center;\"&gt;Radius of the base = {{response}} m&lt;/p&gt;&lt;p style=\"text-align:center;\"&gt;Height = {{response}} 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reservoir.&lt;/p&gt;"
                    },
                    {
                        "name": "2-A2",
                        "label": "&lt;p&gt;The lateral area of the reservoir.&lt;/p&gt;",
                        "incorrect": true
                    },
                    {
                        "name": "2-A3",
                        "label": "&lt;p&gt;The total area of the reservoir.&lt;/p&gt;",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 = \\)\" draggable=\"true\"&gt;\\(\\frac{π \\ \\times \\ \\text{r}\\ ^2\\ \\times \\ \\text{height}}{3} \\)&lt;/span&gt; ",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the reservoir.&lt;/p&gt;",
            "template":"&lt;p style=\"text-align:center;\"&gt;Volume = π × r&lt;sup&gt;2&lt;/sup&gt; × height = 3.14 × {{Q1}}&lt;sup&gt;2&lt;/sup&gt; × {{Q2}} = {{response}} m&lt;sup&gt;3&lt;/sup&gt;",
            "seed": {
                "calculated": [
                    {
                        "name": "4-A1",
                        "label": "{{function}}",
                        "function": "Lemonlib.round(3.14*{{Q1}}*{{Q1}}*{{Q2}},2)"
                    }
                ]
            },
            "algorithm": {
                "name": "calculateOperation",
                "params": {
                    "method": "equivLiteral",
                    "keyboard": "INTERMEDIATE"
                }
            }
        }
    ]
}</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</si>
  <si>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</si>
  <si>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</si>
  <si>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</si>
  <si>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</si>
  <si>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</si>
  <si>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</si>
  <si>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</si>
  <si>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</si>
  <si>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"M6-G-32d-I-1-EN",
    "stimulus": "&lt;p&gt;Select the correct value for the volume of this cone. Use the value of π to two decimal places.&lt;/p&gt;&lt;div style=\"display:flex; justify-content:center;\"&gt;&lt;div class=\"lemo-fixed-to-responsive\" style=\"max-width: 300px;max-height: 300px;position: relative;width: 100%;display:inline-block;\"&gt;\n\t&lt;img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"&lt;p&gt;The volume of this cone is {{response}} cm&lt;sup&gt;3&lt;/sup&gt;.&lt;/p&gt;",
    "hint": "&lt;p&gt;The formula for the volume of a cone is:&lt;/p&gt;&lt;p style=\"text-align:center;\"&gt;Volume = &lt;span class=\"fr-math-v2 fr-draggable\" contenteditable=\"false\" data-original-math=\"\\(\\frac{π\\ \\times\\ \\text{r}^2\\ \\times\\ \\text{altura}}{3}\\)\" draggable=\"true\"&gt;\\(\\frac{π\\ \\times\\ \\text{r}^2\\ \\times\\ \\text{height}}{3}\\)&lt;/span&gt;&lt;/p&gt;",
    "feedback": "&lt;p&gt;To find this volume, you have to use the formula for the volume of the cone:&lt;/p&gt;&lt;p style=\"text-align:center;\"&gt;Volume = &lt;span class=\"fr-math-v2 fr-draggable\" contenteditable=\"false\" data-original-math=\"\\(\\frac{π\\ \\times\\ \\text{r}^2\\ \\times\\ \\text{altura}}{3}\\)\" draggable=\"true\"&gt;\\(\\frac{π\\ \\times\\ \\text{r}^2\\ \\times\\ \\text{height}}{3}\\)&lt;/span&gt;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is the result of using the formula for the volume of a cylinder.&lt;/p&gt;"
            },
            {
                "name": "A3",
                "label": "{{function}}",
                "function": "Lemonlib.round(4*3.14*{{Q1}}*{{Q1}}*{{Q1}}/3,2)",
                "incorrect": true,
                "group": 1,
                "feedback": "&lt;p&gt;{{function}} cm&lt;sup&gt;2&lt;/sup&gt; is the value of the volume of a sphere with the same radius as this cone.&lt;/p&gt;"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</si>
  <si>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</si>
  <si>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</si>
  <si>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</si>
  <si>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</si>
  <si>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</si>
  <si>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</si>
  <si>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</si>
  <si>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</si>
  <si>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
    "id": "M6-G-32d-E-1-EN",
    "seed": {
        "parameters": [
            {
                "name": "Q1",
                "label": null,
                "list": [
                    2,
                    3,
                    4,
                    5,
                    6,
                    7
                ]
            }
        ],
        "uniques": true
    },
    "scaffolding": [
        {
            "id": "step-0",
            "stimulus": "&lt;p&gt;Calculate the volume of this cone. Use the value of π to two decimal places.&lt;/p&gt;&lt;div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
            "template": "&lt;p&gt;Its volume measures {{response}} cm&lt;sup&gt;3&lt;/sup&gt;.&lt;/p&gt;",
            "seed": {
                "calculated": [
                    {
                        "name": "T1",
                        "label": "{{function}}",
                        "function": "{{Q1}}*3",
                        "temp": true
                    },
                    {
                        "name": "0-A1",
                        "label": "{{function}}",
                        "function": "Lemonlib.round(3.14*{{Q1}}*{{Q1}}*{{T1}}/3, 2)"
                    }
                ]
            },
            "algorithm": {
                "name": "calculateOperation",
                "params": {
                    "method": "equivLiteral",
                    "keyboard": "INTERMEDIATE"
                }
            }
        },
        {
            "id": "step-1",
            "stimulus": "&lt;p&gt;What are the measurements of the cone?&lt;/p&gt;",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{{Q1}}^2 \\ \\times \\ {{T1}}}{3}= \\)\" draggable=\"true\"&gt;\\(\\frac{π \\ \\times \\ \\text{r}^2\\ \\times \\ \\text{height}}{3} \\ = \\ \\frac{3.14 \\ \\times \\ {{Q1}}^2 \\ \\times \\ {{T1}}}{3} \\)&lt;/span&gt; = {{response}} cm&lt;sup&gt;3&lt;/sup&gt;",
            "seed": {
                "calculated": [
                    {
                        "name": "T1",
                        "label": "{{function}}",
                        "function": "{{Q1}}*3",
                        "temp": true
                    },
                    {
                        "name": "4-A1",
                        "label": "{{function}}",
                        "function": "Lemonlib.round(3.14*{{Q1}}*{{Q1}}*{{T1}}/3,2)"
                    }
                ]
            },
            "algorithm": {
                "name": "calculateOperation",
                "params": {
                    "method": "equivLiteral",
                    "keyboard": "INTERMEDIATE"
                }
            }
        }
    ]
}</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</si>
  <si>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</si>
  <si>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</si>
  <si>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</si>
  <si>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</si>
  <si>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</si>
  <si>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</si>
  <si>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</si>
  <si>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</si>
  <si>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
    "id": "M6-G-32d-A-1-EN",
    "seed": {
        "parameters": [
            {
                "name": "Q1",
                "label": null,
                "list": [
                    7,
                    8,
                    9,
                    10
                ]
            },
            {
                "name": "Q2",
                "label": null,
                "min": 20,
                "max": 30,
                "step": 1
            }
        ],
        "uniques": true
    },
    "scaffolding": [
        {
            "id": "step-0",
            "stimulus": "&lt;p&gt;Some cones for signaling roads have the following measurements. The radius of the base is {{Q1}} cm and its height is {{Q2}} cm. If they were solid, what would the volume of these cones be? Use the value of π to two decimal places.&lt;/p&gt;",
            "template": "&lt;p&gt;Their volume would measure {{response}} cm&lt;sup&gt;3&lt;/sup&gt;.&lt;/p&gt;",
            "seed": {
                "calculated": [
                    {
                        "name": "0-A1",
                        "label": "{{function}}",
                        "function": "Lemonlib.round(3.14*{{Q1}}*{{Q1}}*{{Q2}}/3, 2)"
                    }
                ]
            },
            "algorithm": {
                "name": "calculateOperation",
                "params": {
                    "method": "equivLiteral",
                    "keyboard": "INTERMEDIATE"
                }
            }
        },
        {
            "id": "step-1",
            "stimulus": "&lt;p&gt;What are the cone's measurements?&lt;/p&gt;",
            "template": "&lt;p style=\"text-align:center;\"&gt;Radius of the base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do we need to calculate?&lt;/p&gt;",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</si>
  <si>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</si>
  <si>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</si>
  <si>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</si>
  <si>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</si>
  <si>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</si>
  <si>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</si>
  <si>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
    "id": "M6-G-32d-A-2-EN",
    "seed": {
        "parameters": [
            {
                "name": "Q1",
                "label": null,
                "list": [
                    2,
                    3,
                    4,
                    5
                ]
            },
            {
                "name": "Q2",
                "label": null,
                "min": 5,
                "max": 10,
                "step": 1
            }
        ],
        "uniques": true
    },
    "scaffolding": [
        {
            "id": "step-0",
            "stimulus": "&lt;p&gt;Iris bought a spiked bracelet for a costume party. The base radius of each spike is {{Q1}} mm, while its height is {{Q2}} mm. What is the volume of each spike? Use the value of π to two decimal places.&lt;/p&gt;",
            "template": "&lt;p&gt;Its volume is {{response}} mm&lt;sup&gt;3&lt;/sup&gt;.&lt;/p&gt;",
            "seed": {
                "calculated": [
                    {
                        "name": "0-A1",
                        "label": "{{function}}",
                        "function": "Lemonlib.round(3.14*{{Q1}}*{{Q1}}*{{Q2}}/3, 2)"
                    }
                ]
            },
            "algorithm": {
                "name": "calculateOperation",
                "params": {
                    "method": "equivLiteral",
                    "keyboard": "INTERMEDIATE"
                }
            }
        },
        {
            "id": "step-1",
            "stimulus": "&lt;p&gt;What are the measurements of each spike?&lt;/p&gt;",
            "template": "&lt;p style=\"text-align:center;\"&gt;Base radius = {{response}} mm&lt;/p&gt;&lt;p style=\"text-align:center;\"&gt;Height = {{response}} mm&lt;/p&gt;",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each spike.&lt;/p&gt;"
                    },
                    {
                        "name": "2-A2",
                        "label": "&lt;p&gt;The lateral area of each spike.&lt;/p&gt;",
                        "incorrect": true
                    },
                    {
                        "name": "2-A3",
                        "label": "&lt;p&gt;The total area of each spike.&lt;/p&gt;",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mm&lt;sup&gt;3&lt;/sup&gt;",
            "seed": {
                "calculated": [
                    {
                        "name": "4-A1",
                        "label": "{{function}}",
                        "function": "Lemonlib.round(3.14*{{Q1}}*{{Q1}}*{{Q2}}/3,2)"
                    }
                ]
            },
            "algorithm": {
                "name": "calculateOperation",
                "params": {
                    "method": "equivLiteral",
                    "keyboard": "INTERMEDIATE"
                }
            }
        }
    ]
}</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</si>
  <si>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</si>
  <si>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</si>
  <si>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</si>
  <si>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
    "id": "M6-G-32d-A-3-EN",
    "seed": {
        "parameters": [
            {
                "name": "Q1",
                "label": null,
                "list": [
                    4,
                    5,
                    6,
                    7,
                    8
                ]
            },
            {
                "name": "Q2",
                "label": null,
                "list": [
                    10,
                    11,
                    12,
                    13,
                    14,
                    15
                ]
            }
        ],
        "uniques": true
    },
    "scaffolding": [
        {
            "id": "step-0",
            "stimulus": "&lt;p&gt;Nazareth has invited some friends to celebrate her baby's first birthday. The birthday hats she bought have a base radius of {{Q1}} cm and a height of {{Q2}} cm. If the hats were solid, what would their volume be? Use the value of π to two decimal places.&lt;/p&gt;",
            "template": "&lt;p&gt;The volume would be {{response}} cm&lt;sup&gt;3&lt;/sup&gt;.&lt;/p&gt;",
            "seed": {
                "calculated": [
                    {
                        "name": "0-A1",
                        "label": "{{function}}",
                        "function": "Lemonlib.round(3.14*{{Q1}}*{{Q1}}*{{Q2}}/3, 2)"
                    }
                ]
            },
            "algorithm": {
                "name": "calculateOperation",
                "params": {
                    "method": "equivLiteral",
                    "keyboard": "INTERMEDIATE"
                }
            }
        },
        {
            "id": "step-1",
            "stimulus": "&lt;p&gt;What are the measurements of the hats?&lt;/p&gt;",
            "template": "&lt;p style=\"text-align:center;\"&gt;Base radius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hat.&lt;/p&gt;"
                    },
                    {
                        "name": "2-A2",
                        "label": "&lt;p&gt;The lateral area of the hat.&lt;/p&gt;",
                        "incorrect": true
                    },
                    {
                        "name": "2-A3",
                        "label": "&lt;p&gt;The total area of the hat.&lt;/p&gt;",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t>
  </si>
  <si>
    <t>M6-G-35a</t>
  </si>
  <si>
    <t>Calcula el volumen de un prisma rectangular cuyos lados o el área de la base y su altura son fracciones</t>
  </si>
  <si>
    <t>&lt;p&gt;Arrastra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t>
  </si>
  <si>
    <t>&lt;p&gt;Volumen = {{response}} cm&lt;sup&gt;3&lt;/sup&gt;&lt;/p&gt;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</si>
  <si>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</si>
  <si>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</si>
  <si>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&lt;p&gt;La fórmula del volumen de un prisma rectangular es:&lt;/p&gt;&lt;p style=\"text-align: center\"&gt;Volumen = área de la base × altura&lt;/p&gt;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</si>
  <si>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</si>
  <si>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"M6-G-35a-I-1-EN",
    "stimulus": "&lt;p&gt;Drag the correct volume of this prism.&lt;/p&gt;&lt;div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</si>
  <si>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</si>
  <si>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</si>
  <si>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</si>
  <si>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
    "id": "M6-G-35a-I-2-EN",
    "stimulus": "&lt;p&gt;Drag the correct volume of this prism.&lt;/p&gt;&lt;div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in&lt;/span&gt;&lt;span class=\"lemo-graphie-label\" style=\"position: absolute; left: 12%; top: 83%;\"&gt;&lt;span class=\"fr-math-v2 fr-draggable\" contenteditable=\"false\" data-original-math=\"\\(\\frac{{{Q1}}}{{{Q2}}}\\)\" draggable=\"true\"&gt;\\(\\frac{{{Q1}}}{{{Q2}}}\\)&lt;/span&gt; in&lt;/span&gt;&lt;span class=\"lemo-graphie-label\" style=\"position: absolute; left: 50%; top: 90%;\"&gt;&lt;span class=\"fr-math-v2 fr-draggable\" contenteditable=\"false\" data-original-math=\"\\(\\frac{{{T1}}}{{{Q2}}}\\)\" draggable=\"true\"&gt;\\(\\frac{{{T1}}}{{{Q2}}}\\)&lt;/span&gt; in&lt;/span&gt;&lt;/div&gt;&lt;/div&gt;&lt;/div&gt;&lt;/div&gt;",
    "template": "&lt;p style=\"text-align:center;\"&gt;Volume = {{response}} in&lt;sup&gt;3&lt;/sup&gt;&lt;/p&gt;",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in&lt;sup&gt;3&lt;/sup&gt;&lt;/p&gt;",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</si>
  <si>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t>
  </si>
  <si>
    <t>Q1 = min = 2, max = 9, step = 1
Q2 = min = 2, max = 9, step = 1
Q3 = min = 2, max = 9, step = 1
Q4 = min = 2, max = 9, step = 1
Q5 = min = 2, max = 9, step = 1
Q6 = min = 2, max = 9, step = 1</t>
  </si>
  <si>
    <t>T1 = {{Q1}}*{{Q3}}*{{Q5}}
T2 = {{Q2}}*{{Q4}}*{{Q6}}
T3 = {{T1}}/math.gcd({{T1}}, {{T2}})
T4 = {{T2}}/math.gcd({{T1}}, {{T2}})
T5 = {{Q1}}*{{Q3}}*{{Q3}}
T6 = {{Q2}}*{{Q4}}*{{Q4}}
T7 = {{T5}}/math.gcd({{T5}}, {{T6}})
T8 = {{T6}}/math.gcd({{T5}}, {{T6}})
T9 = {{Q1}}*{{Q1}}*{{Q5}}
T10 = {{Q2}}*{{Q6}}*{{Q6}}
T11 = {{T9}}/math.gcd({{T9}}, {{T10}})
T12 = {{T10}}/math.gcd({{T9}}, {{T10}})
A1 = &lt;span class=\"fr-math-v2 fr-draggable\" contenteditable=\"false\" data-original-math=\"\\(\\frac{{{T3}}}{{{T4}}}\\)\" draggable=\"true\"&gt;\\(\\frac{{{T3}}}{{{T4}}}\\)&lt;/span&gt;*
A1 = &lt;span class=\"fr-math-v2 fr-draggable\" contenteditable=\"false\" data-original-math=\"\\(\\frac{{{T11}}}{{{T12}}}\\)\" draggable=\"true\"&gt;\\(\\frac{{{T11}}}{{{T12}}}\\)&lt;/span&gt;
A1 = &lt;span class=\"fr-math-v2 fr-draggable\" contenteditable=\"false\" data-original-math=\"\\(\\frac{{{T7}}}{{{T8}}}\\)\" draggable=\"true\"&gt;\\(\\frac{{{T7}}}{{{T8}}}\\)&lt;/span&gt;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</si>
  <si>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data-original-math=\"\\(\\frac{{{T1}}}{{{T2}}}\\)\" draggable=\"true\"&gt;\\(\\frac{{{T1}}}{{{T2}}}\\)&lt;/span&gt; cm&lt;sup&gt;3&lt;/sup&gt;&lt;/p&gt;</t>
  </si>
  <si>
    <t>{
    "id": "M6-G-35a-I-3-EN",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Drag its correct volume.&lt;/p&gt;",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t>
  </si>
  <si>
    <t>&lt;p&gt;Calcula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t>
  </si>
  <si>
    <t>Q1 = "min": 2, "max": 5, "step": 1
Q2 = "min": 2, "max": 5, "step": 1
Q3 = "list": [-2, -1, 0, 1, 2]</t>
  </si>
  <si>
    <t>T1 = {{Q1}}*2+{{Q3}}
T2 = {{Q1}}*{{Q1}}*{{T1}}
T3 = {{Q2}}*{{Q2}}*{{Q2}}
T4 = {{T2}}/math.gcd({{T2}}, {{T3}})
T5 = {{T3}}/math.gcd({{T2}}, {{T3}})
A1 = \\frac{{{T4}}}{{{T5}}}</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</si>
  <si>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data-original-math=\"\\(\\frac{{{T2}}}{{{T3}}}\\)\" draggable=\"true\"&gt;\\(\\frac{{{T2}}}{{{T3}}}\\)&lt;/span&gt; cm&lt;sup&gt;3&lt;/sup&gt;&lt;/p&gt;</t>
  </si>
  <si>
    <t>{
    "id": "M6-G-35a-E-1-EN",
    "stimulus": "&lt;p&gt;Calculate the volume of this prism. Type the result as a simplified fraction.&lt;/p&gt;&lt;div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t>
  </si>
  <si>
    <t>&lt;p&gt;Calcula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t>
  </si>
  <si>
    <t>Q1 = "min": 2, "max": 5, "step": 1
Q2 = "min": 2, "max": 5, "step": 1
Q3 = "list": [-2, -1, 0, 1, 2]
Q4 = "list": [-2, -1, 0, 1, 2]</t>
  </si>
  <si>
    <t>T1 = {{Q1}}*2+{{Q3}}
T2 = {{Q1}}*3+{{Q4}}
T3 = {{Q1}}*{{T1}}*{{T2}}
T4 = {{Q2}}*{{Q2}}*{{Q2}}
T5 = {{T3}}/math.gcd({{T3}}, {{T4}})
T6 = {{T4}}/math.gcd({{T3}}, {{T4}})
A1 = \\frac{{{T5}}}{{{T6}}}</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</si>
  <si>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</si>
  <si>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"M6-G-35a-E-2-EN",
    "stimulus": "&lt;p&gt;Calculate the volume of this prism. Type the result as a simplified fraction.&lt;/p&gt;&lt;div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</si>
  <si>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t>
  </si>
  <si>
    <t>Q1 = min = 1, max = 9, step = 1
Q2 = min = 1, max = 9, step = 1
Q3 = min = 1, max = 9, step = 1
Q4 = min = 1, max = 9, step = 1
Q5 = min = 1, max = 9, step = 1
Q6 = min = 1, max = 9, step = 1</t>
  </si>
  <si>
    <t>T1 = {{Q1}}*{{Q3}}*{{Q5}}
T2 = {{Q2}}*{{Q4}}*{{Q6}}
T3 = {{T1}}/math.gcd({{T1}}, {{T2}})
T4 = {{T2}}/math.gcd({{T1}}, {{T2}})
A1 = \\frac{{{T3}}}{{{T4}}}</t>
  </si>
  <si>
    <t>{
    "id": "M6-G-35a-E-3-EN",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Calculate its volume and type the result as a simplified fraction.&lt;/p&gt;",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t>
  </si>
  <si>
    <t>M6-EyP-17a</t>
  </si>
  <si>
    <t>Reconoce si una pregunta es estadística</t>
  </si>
  <si>
    <t>Selecciona las preguntas estadísticas.
¿Cuál es la película favorita de tus compañeros?*
¿Cuánto pesa un bebé al nacer?*
¿Cuál es el producto más vendido en una tienda?*
¿Cuál es el color de ojos más frecuente en tu colegio?*
¿Cuántos ordenadores hay de media en una casa?*
¿Qué canción se ha repetido menos en la radio durante un día?*
¿Qué modelo de nevera es la que más se estropea?*
¿En qué país ha tenido más visitas una página web?*
¿Qué distancia hay entre {{Q1}} y {{Q2}}?
¿Cuántos alumnos hay en tu colegio?
¿De qué color es tu pelo?
¿Cuántos libros has leído el año pasado?
(Se ven 3, dos correctas.)</t>
  </si>
  <si>
    <t>Q1=list:["Barcelona", "Londres", "Nueva York", "Tokio", "Caracas", "Nairobi", "Dubai"]
Q2=list:["Barcelona", "Londres", "Nueva York", "Tokio", "Caracas", "Nairobi", "Dubai"]</t>
  </si>
  <si>
    <t>Las preguntas estadísticas se responden después de recopilar datos que tienen variabilidad.</t>
  </si>
  <si>
    <t>Estadística y probabilidad</t>
  </si>
  <si>
    <t>{
    "id": "M6-EyP-17a-I-1-EN",
    "stimulus": "&lt;p&gt;Select the statistical questions.&lt;/p&gt;",
    "hint": "&lt;p&gt;Statistical questions are answered after collecting data that have variability.&lt;/p&gt;",
    "feedback": "&lt;p&gt;Statistical questions are answered after collecting data that have variability.&lt;/p&gt;",
    "seed": {
        "parameters": [
            {
                "name": "Q1",
                "list": [
                    "Barcelona",
                    "London",
                    "New York",
                    "Tokyo",
                    "Caracas",
                    "Nairobi",
                    "Dubai"
                ]
            },
            {
                "name": "Q2",
                "list": [
                    "Barcelona",
                    "London",
                    "New York",
                    "Tokyo",
                    "Caracas",
                    "Nairobi",
                    "Dubai"
                ]
            }
        ],
        "calculated": [
            {
                "name": "A1",
                "label": "How much does a baby weigh at birth?"
            },
            {
                "name": "A2",
                "label": "What is your classmates favorite movie?"
            },
            {
                "name": "A3",
                "label": "What is the most frequent eye color in your school?"
            },
            {
                "name": "A4",
                "label": "How many computers are there on average in a house?"
            },
            {
                "name": "A5",
                "label": "What song was played the least on the radio in one day?"
            },
            {
                "name": "A6",
                "label": "What model of refrigerator is the most damaged?"
            },
            {
                "name": "A7",
                "label": "In which country has a website had the most visits?"
            },
            {
                "name": "A8",
                "label": "What is the distance between {{Q1}} and {{Q2}}?",
                "incorrect": true
            },
            {
                "name": "A9",
                "label": "How many students are there in your school?",
                "incorrect": true
            },
            {
                "name": "A10",
                "label": "What color is your hair?",
                "incorrect": true
            },
            {
                "name": "A11",
                "label": "How many books did you read last year?",
                "incorrect": true
            },
            {
                "name": "A12",
                "label": "What is the best-selling product in a store?"
            }
        ],
        "uniques": true
    },
    "algorithm": {
        "name": "trueFalse",
        "template": "Multiple choice – multiple response",
        "params": {
            "countCorrect": 2,
            "countIncorrect": 1
        }
    }
}</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</si>
  <si>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</si>
  <si>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</si>
  <si>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</si>
  <si>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</si>
  <si>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</si>
  <si>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</si>
  <si>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</si>
  <si>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</si>
  <si>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
    "id": "M6-EyP-2a-I-1-EN",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data-original-math=\"\\(\\frac{2}{10}\\)\" draggable=\"true\"&gt;\\(\\frac{2}{10}\\)&lt;/span&gt; = 0.2.&lt;/p&gt;",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"{{Q1}}+2",
                "temp": true
            },
            {
                "name": "T6",
                "label": "{{function}}",
                "function": "{{Q2}}+2",
                "temp": true
            },
            {
                "name": "T7",
                "label": "{{function}}",
                "function": "{{Q3}}+2",
                "temp": true
            },
            {
                "name": "T8",
                "label": "{{function}}",
                "function": "{{Q4}}+4",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</si>
  <si>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</si>
  <si>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</si>
  <si>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</si>
  <si>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
    "id": "M6-EyP-2a-I-2-EN",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data-original-math=\"\\(\\frac{3}{10}\\)\" draggable=\"true\"&gt;\\(\\frac{3}{10}\\)&lt;/span&gt; = 0.3.&lt;/p&gt;",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"{{Q1}}+3",
                "temp": true
            },
            {
                "name": "T6",
                "label": "{{function}}",
                "function": "{{Q2}}+2",
                "temp": true
            },
            {
                "name": "T7",
                "label": "{{function}}",
                "function": "{{Q3}}+2",
                "temp": true
            },
            {
                "name": "T8",
                "label": "{{function}}",
                "function": "{{Q4}}+3",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</si>
  <si>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</si>
  <si>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</si>
  <si>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</si>
  <si>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</si>
  <si>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</si>
  <si>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{"id":"M6-EyP-2a-E-1-EN","stimulus":"&lt;p&gt;Fill in the blank for the following frequency table using the given data.&lt;/p&gt;&lt;div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!important;\"&gt;{{Q3}}&lt;/td&gt;&lt;/tr&gt;&lt;/tbody&gt;&lt;/table&gt;&lt;/div&gt;","hint":"&lt;p&gt;The &lt;b&gt;absolute frequency&lt;/b&gt; of a piece of data is the number of times it repeats. The &lt;b&gt;relative frequency&lt;/b&gt; is the quotient of the absolute frequency divided by the total number of data points.&lt;/p&gt;","feedback":"&lt;p&gt;The &lt;b&gt;absolute frequency&lt;/b&gt; of a piece of data is the number of times it repeats. The &lt;b&gt;relative frequency&lt;/b&gt; is the quotient of the absolute frequency divided by the total number of data points.&lt;/p&gt;&lt;p&gt;For example, the value {{Q1}} repeats 2 times, so its absolute frequency is 2. Since there are 8 data points in total, the relative frequency is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</si>
  <si>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</si>
  <si>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</si>
  <si>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</si>
  <si>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
    "id": "M6-EyP-2a-E-2-EN",
    "stimulus": "&lt;p&gt;Fill in the blank from the following frequency table based on these data.&lt;/p&gt;&lt;div style=\"padding: 5px; border: 4px solid rgb(20, 185, 130);\"&gt;&lt;table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
    "hint": "&lt;p&gt;The &lt;b&gt;absolute frequency&lt;/b&gt; of a data point is the number of times it is repeated. The &lt;b&gt;relative frequency&lt;/b&gt; is the quotient of absolute frequency divided by the total number of data points.&lt;/p&gt;",
    "feedback": "&lt;p&gt;The &lt;b&gt;absolute frequency&lt;/b&gt; of a data point is the number of times it is repeated. The &lt;b&gt;relative frequency&lt;/b&gt; is the quotient of absolute frequency divided by the total number of data points.&lt;/p&gt;&lt;p&gt;For example, the value {{Q1}} is repeated 5 times, so its absolute frequency is 5. As there are a total of 8 data points, the relative frequency is &lt;span class=\"fr-math-v2 fr-draggable\" contenteditable=\"false\" data-original-math=\"\\(\\frac{5}{8}\\)\" draggable=\"true\"&gt;\\(\\frac{5}{8}\\)&lt;/span&gt; = 0.625.&lt;/p&gt;",
    "seed": {
        "parameters": [
            {
                "name": "Q1",
                "list": [
                    "1",
                    "2",
                    "3"
                ]
            },
            {
                "name": "Q2",
                "list": [
                    "4",
                    "5",
                    "6"
                ]
            },
            {
                "name": "Q3",
                "list": [
                    "7",
                    "8",
                    "9"
                ]
            },
            {
                "name": "Q4",
                "list": [
                    "10",
                    "11",
                    "12"
                ]
            }
        ],
        "calculated": [
            {
                "name": "A1",
                "function": "5"
            },
            {
                "name": "A2",
                "function": "0.625"
            },
            {
                "name": "A3",
                "function": "1"
            },
            {
                "name": "A4",
                "function": "0.125"
            },
            {
                "name": "A10",
                "function": "2"
            },
            {
                "name": "A20",
                "function": "0.25"
            },
            {
                "name": "A30",
                "function": "0"
            },
            {
                "name": "A40",
                "function": "0"
            }
        ],
        "uniques": true
    },
    "algorithm": {
        "name": "calculateOperation",
        "params": {
            "method": "equivLiteral",
            "keyboard": "NUMERICAL"
        }
    },
    "template": "&lt;table style=\"width:100%\"&gt;&lt;tbody&gt;&lt;tr&gt;&lt;td style=\"width: 33.3333%; background-color: rgb(20, 185, 130); color: rgb(255, 255, 255); text-align: center; vertical-align: middle; font-weight: bold;\"&gt;Values&lt;/td&gt;&lt;td style=\"width: 33.3333%; background-color: rgb(20, 185, 130); color: rgb(255, 255, 255); text-align: center; vertical-align: middle; font-weight: bold;\"&gt;Absolute frequency&lt;/td&gt;&lt;td style=\"width: 33.3333%; background-color: rgb(20, 185, 130);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
}</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</si>
  <si>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</si>
  <si>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</si>
  <si>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</si>
  <si>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{"id":"M6-EyP-2a-E-3-EN","stimulus":"&lt;p&gt;Fill in the blank with the following frequency table based on these data.&lt;/p&gt;&lt;div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!important;\"&gt;{{Q1}}&lt;/td&gt;&lt;/tr&gt;&lt;/tbody&gt;&lt;/table&gt;&lt;/div&gt;","hint":"&lt;p&gt;The &lt;b&gt;absolute frequency&lt;/b&gt; of a value is the number of times it repeats. The &lt;b&gt;relative frequency&lt;/b&gt; is the quotient of the absolute frequency and the total number of data.&lt;/p&gt;","feedback":"&lt;p&gt;The &lt;b&gt;absolute frequency&lt;/b&gt; of a value is the number of times it repeats. The &lt;b&gt;relative frequency&lt;/b&gt; is the quotient of the absolute frequency and the total number of data.&lt;/p&gt;&lt;p&gt;For example, the value {{Q1}} repeats 3 times, so its absolute frequency is 3. Since there are a total of 8 data, the relative frequency is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</si>
  <si>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</si>
  <si>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</si>
  <si>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</si>
  <si>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</si>
  <si>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</si>
  <si>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{"id":"M6-EyP-2a-A-1-EN","stimulus":"&lt;p&gt;In an optical store, they have noted the eye color of their clients in a list like this one. Complete the following table of absolute and relative frequencies with this data.&lt;/p&gt;&lt;div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!important;\"&gt;{{Q2}}&lt;/td&gt;&lt;/tr&gt;&lt;/tbody&gt;&lt;/table&gt;&lt;/div&gt;","hint":"&lt;p&gt;The &lt;b&gt;absolute frequency&lt;/b&gt; of a data point is the number of times it is repeated. The &lt;b&gt;relative frequency&lt;/b&gt; is the quotient of the absolute frequency divided by the total number of data points.&lt;/p&gt;","feedback":"&lt;p&gt;The &lt;b&gt;absolute frequency&lt;/b&gt; of a data point is the number of times it is repeated. The &lt;b&gt;relative frequency&lt;/b&gt; is the quotient of the absolute frequency divided by the total number of data points.&lt;/p&gt;&lt;p&gt;For example, the {{Q1}} eyes are repeated 9 times, so their absolute frequency is 9. Since there are a total of 20 data points, the relative frequency is &lt;span class=\"fr-math-v2 fr-draggable\" contenteditable=\"false\" data-original-math=\"\\(\\frac{9}{20}\\)\" draggable=\"true\"&gt;\\(\\frac{9}{20}\\)&lt;/span&gt; = 0.45.&lt;/p&gt;","seed":{"parameters":[{"name":"Q1","list":["blue","brown","green"]},{"name":"Q2","list":["blue","brown","green"]},{"name":"Q3","list":["blue","brown","green"]}],"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bold;\"&gt;Eye color&lt;/td&gt;&lt;td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</si>
  <si>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</si>
  <si>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</si>
  <si>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</si>
  <si>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</si>
  <si>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</si>
  <si>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{"id":"M6-EyP-2a-A-2-EN","stimulus":"&lt;p&gt;Francis has asked his classmates how many miles they live from school. Then, he has written down the results in this list. Fill in the following table of absolute and relative frequencies based on this information.&lt;/p&gt;&lt;div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!important;\"&gt;{{Q5}}&lt;/td&gt;&lt;/tr&gt;&lt;/tbody&gt;&lt;/table&gt;&lt;/div&gt;","hint":"&lt;p&gt;The &lt;b&gt;absolute frequency&lt;/b&gt; of a piece of data is the number of times it is repeated. The &lt;b&gt;relative frequency&lt;/b&gt; is the quotient of the absolute frequency and the total number of data points.&lt;/p&gt;","feedback":"&lt;p&gt;The &lt;b&gt;absolute frequency&lt;/b&gt; of a piece of data is the number of times it is repeated. The &lt;b&gt;relative frequency&lt;/b&gt; is the quotient of the absolute frequency and the total number of data points.&lt;/p&gt;&lt;p&gt;For example, {{Q1}} miles is repeated 2 times, so its absolute frequency is 2. Since there are 10 data points in total, the relative frequency is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bold;\"&gt;Distance&lt;/td&gt;&lt;td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 miles&lt;/td&gt;&lt;td style=\"width: 33.3333%; text-align: center; vertical-align: middle;\"&gt;{{response}}&lt;/td&gt;&lt;td style=\"width: 33.3333%; text-align: center; vertical-align: middle;\"&gt;{{response}}&lt;/td&gt;&lt;/tr&gt;&lt;tr&gt;&lt;td style=\"width: 33.3333%; text-align: center; vertical-align: middle;\"&gt;{{Q2}} miles&lt;/td&gt;&lt;td style=\"width: 33.3333%; text-align: center; vertical-align: middle;\"&gt;{{response}}&lt;/td&gt;&lt;td style=\"width: 33.3333%; text-align: center; vertical-align: middle;\"&gt;{{response}}&lt;/td&gt;&lt;/tr&gt;&lt;tr&gt;&lt;td style=\"width: 33.3333%; text-align: center; vertical-align: middle;\"&gt;{{Q3}} miles&lt;/td&gt;&lt;td style=\"width: 33.3333%; text-align: center; vertical-align: middle;\"&gt;{{response}}&lt;/td&gt;&lt;td style=\"width: 33.3333%; text-align: center; vertical-align: middle;\"&gt;{{response}}&lt;/td&gt;&lt;/tr&gt;&lt;tr&gt;&lt;td style=\"width: 33.3333%; text-align: center; vertical-align: middle;\"&gt;{{Q4}} miles&lt;/td&gt;&lt;td style=\"width: 33.3333%; text-align: center; vertical-align: middle;\"&gt;{{response}}&lt;/td&gt;&lt;td style=\"width: 33.3333%; text-align: center; vertical-align: middle;\"&gt;{{response}}&lt;/td&gt;&lt;/tr&gt;&lt;tr&gt;&lt;td style=\"width: 33.3333%; text-align: center; vertical-align: middle;\"&gt;{{Q5}} miles&lt;/td&gt;&lt;td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</si>
  <si>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</si>
  <si>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</si>
  <si>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</si>
  <si>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</si>
  <si>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{"id":"M6-EyP-2a-A-3-EN","stimulus":"&lt;p&gt;These are the answers given by Susan's friends when she asked them about the number of books they read last year. Complete the following table of absolute and relative frequencies with this information.&lt;/p&gt;&lt;div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!important;\"&gt;{{Q5}}&lt;/td&gt;&lt;/tr&gt;&lt;/tbody&gt;&lt;/table&gt;&lt;/div&gt;","hint":"&lt;p&gt;The &lt;b&gt;absolute frequency&lt;/b&gt; of a data point is the number of times it repeats itself. The &lt;b&gt;relative frequency&lt;/b&gt; is the quotient of the absolute frequency divided by the total number of data points.&lt;/p&gt;","feedback":"&lt;p&gt;The &lt;b&gt;absolute frequency&lt;/b&gt; of a data point is the number of times it repeats itself. The &lt;b&gt;relative frequency&lt;/b&gt; is the quotient of the absolute frequency divided by the total number of data points.&lt;/p&gt;&lt;p&gt;For example, {{Q1}} books is repeated 1 time, so its absolute frequency is 1. Since there are 10 data points in total, the relative frequency is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bold;\"&gt;Number of books&lt;/td&gt;&lt;td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</si>
  <si>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</si>
  <si>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</si>
  <si>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</si>
  <si>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</si>
  <si>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</si>
  <si>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</si>
  <si>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
    "id": "M6-EyP-2b-I-1-EN",
    "stimulus": "&lt;p&gt;This absolute and relative frequency table was created based on the number of cousins the students in a classroom have. Select the correct sentence.&lt;/p&gt;\r\n\r\n&lt;table style=\"width:100%\"&gt;&lt;tbody&gt;&lt;tr&gt;&lt;td style=\"width: 33.3333%; background-color: #72D2CD; color: rgb(255, 255, 255); text-align: center; vertical-align: middle; font-weight: bold;\"&gt;No. of cousins&lt;/td&gt;&lt;td style=\"width: 33.3333%; background-color: #72D2CD; color: rgb(255, 255, 255); text-align: center; vertical-align: middle; font-weight: bold;\"&gt;Absolute frequency&lt;/td&gt;&lt;td style=\"width: 33.3333%; background-color: #72D2CD; color: rgb(255, 255, 255); text-align: center; vertical-align: middle; font-weight: bold;\"&gt;Relative frequency&lt;/td&gt;&lt;/tr&gt;&lt;tr&gt;&lt;td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
    "hint": "&lt;p&gt;The &lt;b&gt;absolute frequency&lt;/b&gt; of a piece of data is the number of times it is repeated. The &lt;b&gt;relative frequency&lt;/b&gt; is the quotient of the absolute frequency divided by the total number of data points.&lt;/p&gt;",
    "feedback": "&lt;p&gt;The &lt;b&gt;absolute frequency&lt;/b&gt; of a piece of data is the number of times it is repeated. The &lt;b&gt;relative frequency&lt;/b&gt; is the quotient of the absolute frequency divided by the total number of data points.&lt;/p&gt;&lt;p&gt;For example, according to the table there are {{Q2}} students who have {{Q1}} cousins. Since the total data points are {{T6}}, their relative frequency is &lt;span class=\"fr-math-v2 fr-draggable\" contenteditable=\"false\" data-original-math=\"\\(\\frac{{{Q2}}}{{{T6}}}\\)\" draggable=\"true\"&gt;\\(\\frac{{{Q2}}}{{{T6}}}\\)&lt;/span&gt; = {{T1}}.&lt;/p&gt;",
    "seed": {
        "parameters": [
            {
                "name": "Q1",
                "list": [
                    2,
                    3,
                    4
                ]
            },
            {
                "name": "Q3",
                "list": [
                    5,
                    6,
                    7
                ]
            },
            {
                "name": "Q5",
                "list": [
                    8,
                    9,
                    10
                ]
            },
            {
                "name": "Q2",
                "min": 4,
                "label": "Step",
                "max": 10,
                "step": 1
            },
            {
                "name": "Q4",
                "min": 4,
                "label": "Step",
                "max": 10,
                "step": 1
            },
            {
                "name": "Q6",
                "min": 4,
                "label": "Step",
                "max": 10,
                "step": 1
            }
        ],
        "calculated": [
            {
                "name": "T6",
                "function": "{{Q2}}+{{Q4}}+{{Q6}}",
                "temp": true,
                "label": "{{Q2}}+{{Q4}}+{{Q6}}"
            },
            {
                "name": "T1",
                "function": "Lemonlib.round({{Q2}}/{{T6}}, 2)",
                "temp": true,
                "label": "Lemonlib.round({{Q2}}/{{T6}}, 2)"
            },
            {
                "name": "T2",
                "function": "Lemonlib.round({{Q4}}/{{T6}}, 2)",
                "temp": true,
                "label": "Lemonlib.round({{Q4}}/{{T6}}, 2)"
            },
            {
                "name": "T3",
                "function": "Lemonlib.round({{Q6}}/{{T6}}, 2)",
                "temp": true,
                "label": "Lemonlib.round({{Q6}}/{{T6}}, 2)"
            },
            {
                "name": "A1",
                "label": "There are {{Q2}} students who have {{Q1}} cousins."
            },
            {
                "name": "A2",
                "label": "There are {{Q4}} students who have {{Q3}} cousins."
            },
            {
                "name": "A3",
                "label": "There are {{Q6}} students who have {{Q5}} cousins."
            },
            {
                "name": "A4",
                "label": "The relative frequency of those with {{Q1}} cousins is {{T1}}."
            },
            {
                "name": "A5",
                "label": "The relative frequency of those with {{Q3}} cousins is {{T2}}."
            },
            {
                "name": "A6",
                "label": "The relative frequency of those with {{Q5}} cousins is {{T3}}."
            },
            {
                "name": "A7",
                "label": "The absolute frequency of those with {{Q1}} cousins is {{Q2}}."
            },
            {
                "name": "A8",
                "label": "The absolute frequency of those with {{Q3}} cousins is {{Q4}}."
            },
            {
                "name": "A9",
                "label": "The absolute frequency of those with {{Q5}} cousins is {{Q6}}."
            },
            {
                "name": "A10",
                "label": "There are {{Q1}} students who have {{Q2}} cousins.",
                "incorrect": true
            },
            {
                "name": "A11",
                "label": "There are {{Q3}} students who have {{Q4}} cousins.",
                "incorrect": true
            },
            {
                "name": "A12",
                "label": "There are {{Q5}} students who have {{Q6}} cousins.",
                "incorrect": true
            },
            {
                "name": "A13",
                "label": "The relative frequency of those with {{Q1}} cousins is {{T2}}.",
                "incorrect": true
            },
            {
                "name": "A14",
                "label": "The relative frequency of those with {{Q3}} cousins is {{T3}}.",
                "incorrect": true
            },
            {
                "name": "A15",
                "label": "The relative frequency of those with {{Q5}} cousins is {{T1}}.",
                "incorrect": true
            }
        ],
        "uniques": true
    },
    "algorithm": {
        "name": "trueFalse",
        "template": "Multiple choice – standard",
        "params": {
            "countCorrect": 1,
            "countIncorrect": 2,
            "showCheckIcon": true
        }
    }
}</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</si>
  <si>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</si>
  <si>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</si>
  <si>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</si>
  <si>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</si>
  <si>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{"id":"M6-EyP-2b-I-2-EN","stimulus":"&lt;p&gt;In a restaurant they have created this frequency table with the number of guests seated per table. Select the correct sentence.&lt;/p&gt;\r\n\r\n&lt;table style=\"width:100%\"&gt;&lt;tbody&gt;&lt;tr&gt;&lt;td style=\"width: 33.3333%; background-color: #BDB1FB; color: rgb(255, 255, 255); text-align: center; vertical-align: middle; font-weight: bold;\"&gt;Guests per table&lt;/td&gt;&lt;td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middle;\"&gt;{{T4}}&lt;/td&gt;&lt;/tr&gt;&lt;/tbody&gt;&lt;/table&gt;","hint":"&lt;p&gt;The &lt;b&gt;absolute frequency&lt;/b&gt; of a data is the number of times it repeats. The &lt;b&gt;relative frequency&lt;/b&gt; is the quotient of the absolute frequency divided by the total number of data.&lt;/p&gt;","feedback":"&lt;p&gt;The &lt;b&gt;absolute frequency&lt;/b&gt; of a data is the number of times it repeats. The &lt;b&gt;relative frequency&lt;/b&gt; is the quotient of the absolute frequency divided by the total number of data.&lt;/p&gt;&lt;p&gt;For example, according to the table there are {{Q2}} tables that have {{Q1}} guests. Since there are {{T6}} data in total, its relative frequency is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2)"},{"name":"A1","label":"There are {{Q5}} tables with {{Q1}} guests."},{"name":"A2","label":"There are {{Q6}} tables with {{Q2}} guests."},{"name":"A3","label":"There are {{Q7}} tables with {{Q3}} guests."},{"name":"A4","label":"There are {{Q8}} tables with {{Q4}} guests."},{"name":"A5","label":"The relative frequency of tables with {{Q1}} guests is {{T1}}."},{"name":"A6","label":"The relative frequency of tables with {{Q2}} guests is {{T2}}."},{"name":"A7","label":"The relative frequency of tables with {{Q3}} guests is {{T3}}."},{"name":"A8","label":"The relative frequency of tables with {{Q4}} guests is {{T4}}."},{"name":"A9","label":"The absolute frequency of tables with {{Q1}} guests is {{Q5}}."},{"name":"A10","label":"The absolute frequency of tables with {{Q2}} guests is {{Q6}}."},{"name":"A11","label":"The absolute frequency of tables with {{Q3}} guests is {{Q7}}."},{"name":"A12","label":"The absolute frequency of tables with {{Q4}} guests is {{Q8}}."},{"name":"A13","label":"There are {{Q1}} tables with {{Q5}} guests.","incorrect":true},{"name":"A14","label":"There are {{Q2}} tables with {{Q6}} guests.","incorrect":true},{"name":"A15","label":"There are {{Q3}} tables with {{Q7}} guests.","incorrect":true},{"name":"A16","label":"There are {{Q4}} tables with {{Q8}} guests.","incorrect":true},{"name":"A17","label":"The relative frequency of tables with {{Q1}} guests is {{T2}}.","incorrect":true},{"name":"A18","label":"The relative frequency of tables with {{Q2}} guests is {{T3}}.","incorrect":true},{"name":"A19","label":"The relative frequency of tables with {{Q3}} guests is {{T4}}.","incorrect":true},{"name":"A20","label":"The relative frequency of tables with {{Q4}} guests is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</si>
  <si>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</si>
  <si>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</si>
  <si>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</si>
  <si>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</si>
  <si>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
    "id": "M6-EyP-2b-I-3-EN",
    "stimulus": "&lt;p&gt;A group of friends have written down on this table the kilometers they run through a park. Select the correct sentence.&lt;/p&gt;\r\n\r\n&lt;table style=\"width:100%\"&gt;&lt;tbody&gt;&lt;tr&gt;&lt;td style=\"width: 33.3333%; background-color: #FEA487; color: rgb(255, 255, 255); text-align: center; vertical-align: middle; font-weight: bold;\"&gt;Distance&lt;/td&gt;&lt;td style=\"width: 33.3333%; background-color: #FEA487; color: rgb(255, 255, 255); text-align: center; vertical-align: middle; font-weight: bold;\"&gt;Absolute frequency&lt;/td&gt;&lt;td style=\"width: 33.3333%; background-color: #FEA487; color: rgb(255, 255, 255); text-align: center; vertical-align: middle; font-weight: bold;\"&gt;Relative frequency&lt;/td&gt;&lt;/tr&gt;&lt;tr&gt;&lt;td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according to the table there are {{Q2}} friends who run {{Q1}} km. Since there are {{T6}} data in total, their relative frequency is &lt;span class=\"fr-math-v2 fr-draggable\" contenteditable=\"false\" data-original-math=\"\\(\\frac{{{Q6}}}{{{T6}}}\\)\" draggable=\"true\"&gt;\\(\\frac{{{Q6}}}{{{T6}}}\\)&lt;/span&gt; = {{T1}}.&lt;/p&gt;",
    "seed": {
        "parameters": [
            {
                "name": "Q1",
                "list": [
                    2,
                    3,
                    4
                ]
            },
            {
                "name": "Q2",
                "list": [
                    5,
                    6
                ]
            },
            {
                "name": "Q3",
                "list": [
                    7,
                    8,
                    9
                ]
            },
            {
                "name": "Q4",
                "list": [
                    10,
                    11,
                    12
                ]
            },
            {
                "name": "Q5",
                "list": [
                    13,
                    14,
                    15
                ]
            },
            {
                "name": "Q6",
                "min": 2,
                "label": "Step",
                "max": 10,
                "step": 1
            },
            {
                "name": "Q7",
                "min": 2,
                "label": "Step",
                "max": 10,
                "step": 1
            },
            {
                "name": "Q8",
                "min": 2,
                "label": "Step",
                "max": 10,
                "step": 1
            },
            {
                "name": "Q9",
                "min": 2,
                "label": "Step",
                "max": 10,
                "step": 1
            },
            {
                "name": "Q10",
                "min": 2,
                "label": "Step",
                "max": 10,
                "step": 1
            }
        ],
        "calculated": [
            {
                "name": "T6",
                "function": "{{Q6}}+{{Q7}}+{{Q8}}+{{Q9}}+{{Q10}}",
                "temp": true,
                "label": "{{Q6}}+{{Q7}}+{{Q8}}+{{Q9}}+{{Q10}}"
            },
            {
                "name": "T1",
                "function": "Lemonlib.round({{Q6}}/{{T6}},2)",
                "temp": true,
                "label": "Lemonlib.round({{Q6}}/{{T6}},2)"
            },
            {
                "name": "T2",
                "function": "Lemonlib.round({{Q7}}/{{T6}},2)",
                "temp": true,
                "label": "Lemonlib.round({{Q7}}/{{T6}},2)"
            },
            {
                "name": "T3",
                "function": "Lemonlib.round({{Q8}}/{{T6}},2)",
                "temp": true,
                "label": "Lemonlib.round({{Q8}}/{{T6}},2)"
            },
            {
                "name": "T4",
                "function": "Lemonlib.round({{Q9}}/{{T6}},2)",
                "temp": true,
                "label": "Lemonlib.round({{Q9}}/{{T6}},2)"
            },
            {
                "name": "T5",
                "function": "Lemonlib.round({{Q10}}/{{T6}},2)",
                "temp": true,
                "label": "Lemonlib.round({{Q10}}/{{T6}},2)"
            },
            {
                "name": "A1",
                "label": "There are {{Q6}} friends who run {{Q1}} km."
            },
            {
                "name": "A2",
                "label": "There are {{Q7}} friends who run {{Q2}} km."
            },
            {
                "name": "A3",
                "label": "There are {{Q8}} friends who run {{Q3}} km."
            },
            {
                "name": "A4",
                "label": "There are {{Q9}} friends who run {{Q4}} km.."
            },
            {
                "name": "A5",
                "label": "The relative frequency of friends running {{Q1}} km is {{T1}}}."
            },
            {
                "name": "A6",
                "label": "The relative frequency of friends running {{Q2}} km is {{T2}}}."
            },
            {
                "name": "A7",
                "label": "The relative frequency of friends running {{Q3}} km is {{T3}}."
            },
            {
                "name": "A8",
                "label": "The relative frequency of friends running {{Q4}} km is {{T4}}."
            },
            {
                "name": "A9",
                "label": "The absolute frequency of friends running {{Q1}} km is {{Q6}}."
            },
            {
                "name": "A10",
                "label": "The absolute frequency of friends running {{Q2}} km is {{Q7}}."
            },
            {
                "name": "A11",
                "label": "The absolute frequency of friends running {{Q3}} km is {{Q8}}."
            },
            {
                "name": "A12",
                "label": "The absolute frequency of friends running {{Q4}} km is {{Q9}}."
            },
            {
                "name": "A13",
                "label": "There are {{Q1}} friends who run {{Q6}} km.",
                "incorrect": true
            },
            {
                "name": "A14",
                "label": "There are {{Q2}} friends who run {{Q7}} km.",
                "incorrect": true
            },
            {
                "name": "A15",
                "label": "There are {{Q3}} friends who run {{Q8}} km.",
                "incorrect": true
            },
            {
                "name": "A16",
                "label": "There are {{Q4}} friends who run {{Q9}} km.",
                "incorrect": true
            },
            {
                "name": "A17",
                "label": "The relative frequency of friends running {{Q1}} km is {{T2}}.",
                "incorrect": true
            },
            {
                "name": "A18",
                "label": "The relative frequency of friends running {{Q2}} km is {{T3}}.",
                "incorrect": true
            },
            {
                "name": "A19",
                "label": "The relative frequency of friends running {{Q3}} km is {{T4}}.",
                "incorrect": true
            },
            {
                "name": "A20",
                "label": "The relative frequency of friends running {{Q4}} km is {{T5}}.",
                "incorrect": true
            }
        ],
        "uniques": true
    },
    "algorithm": {
        "name": "trueFalse",
        "template": "Multiple choice – standard",
        "params": {
            "countCorrect": 1,
            "countIncorrect": 2,
            "showCheckIcon": true
        }
    }
}</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</si>
  <si>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</si>
  <si>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</si>
  <si>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</si>
  <si>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</si>
  <si>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</si>
  <si>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
    "id": "M6-EyP-2b-E-1-EN",
    "stimulus": "&lt;p&gt;From the answers of a survey about the favorite sport of a group of people, this frequency table has been developed. Complete the following sentences. If necessary, round the answer to the hundredths.&lt;/p&gt;\r\n\r\n&lt;table style=\"width:100%\"&gt;&lt;tbody&gt;&lt;tr&gt;&lt;td style=\"width: 33.3333%; background-color: #BDB1FB; color: rgb(255, 255, 255); text-align: center; vertical-align: middle; font-weight: bold;\"&gt;Sport&lt;/td&gt;&lt;td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is repeated. The &lt;b&gt;relative frequency&lt;/b&gt; is the quotient of the absolute frequency divided by the total number of data points.&lt;/p&gt;",
    "feedback": "&lt;p&gt;The &lt;b&gt;absolute frequency&lt;/b&gt; of a data point is the number of times it is repeated. The &lt;b&gt;relative frequency&lt;/b&gt; is the quotient of the absolute frequency divided by the total number of data points.&lt;/p&gt;&lt;p&gt;For example, according to the table, there are {{Q5}} people who like {{Q1}}. As there are a total of {{T6}} data points, its relative frequency is &lt;span class=\"fr-math-v2 fr-draggable\" contenteditable=\"false\" data-original-math=\"\\(\\frac{{{Q5}}}{{{T6}}}\\)\" draggable=\"true\"&gt;\\(\\frac{{{Q5}}}{{{T6}}}\\)&lt;/span&gt; = {{T1}}.&lt;/p&gt;",
    "seed": {
        "parameters": [
            {
                "name": "Q1",
                "list": [
                    "chess",
                    "basketball",
                    "handball",
                    "tennis",
                    "volleyball"
                ]
            },
            {
                "name": "Q2",
                "list": [
                    "chess",
                    "basketball",
                    "handball",
                    "tennis",
                    "volleyball"
                ]
            },
            {
                "name": "Q3",
                "list": [
                    "chess",
                    "basketball",
                    "handball",
                    "tennis",
                    "volleyball"
                ]
            },
            {
                "name": "Q4",
                "list": [
                    "chess",
                    "basketball",
                    "handball",
                    "tennis",
                    "volleyball"
                ]
            },
            {
                "name": "Q5",
                "min": 5,
                "max": 15,
                "step": 1
            },
            {
                "name": "Q6",
                "min": 5,
                "max": 15,
                "step": 1
            },
            {
                "name": "Q7",
                "min": 5,
                "max": 15,
                "step": 1
            },
            {
                "name": "Q8",
                "min": 5,
                "max": 15,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"&lt;p&gt;{{response}} people like {{Q3}}.&lt;/p&gt;&lt;p&gt;The relative frequency of {{Q4}} is {{response}}.&lt;/p&gt;"
}</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</si>
  <si>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</si>
  <si>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</si>
  <si>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</si>
  <si>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</si>
  <si>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
    "id": "M6-EyP-2b-E-2-EN",
    "stimulus": "&lt;p&gt;In a photography contest, the participants' photos have been arranged in this frequency table. Fill in the following sentences. If necessary, round the answer to the hundredths.&lt;/p&gt;\r\n\r\n&lt;table style=\"width:100%\"&gt;&lt;tbody&gt;&lt;tr&gt;&lt;td style=\"width: 33.3333%; background-color: #9FC1FD; color: rgb(255, 255, 255); text-align: center; vertical-align: middle; font-weight: bold;\"&gt;Type of photography&lt;/td&gt;&lt;td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piece of data is the number of times it is repeated. The &lt;b&gt;relative frequency&lt;/b&gt; is the quotient of the absolute frequency divided by the total number of data.&lt;/p&gt;",
    "feedback": "&lt;p&gt;The &lt;b&gt;absolute frequency&lt;/b&gt; of a piece of data is the number of times it is repeated. The &lt;b&gt;relative frequency&lt;/b&gt; is the quotient of the absolute frequency divided by the total number of data.&lt;/p&gt;&lt;p&gt;For example, according to the table there are {{Q5}} photographs of {{Q1}}. Since there are a total of {{T6}} photos, their relative frequency is &lt;span class=\"fr-math-v2 fr-draggable\" contenteditable=\"false\" data-original-math=\"\\(\\frac{{{Q5}}}{{{T6}}}\\)\" draggable=\"true\"&gt;\\(\\frac{{{Q5}}}{{{T6}}}\\)&lt;/span&gt; = {{T1}}.&lt;/p&gt;",
    "seed": {
        "parameters": [
            {
                "name": "Q1",
                "list": [
                    "landscapes",
                    "portraits",
                    "food",
                    "buildings",
                    "sports"
                ]
            },
            {
                "name": "Q2",
                "list": [
                    "landscapes",
                    "portraits",
                    "food",
                    "buildings",
                    "sports"
                ]
            },
            {
                "name": "Q3",
                "list": [
                    "landscapes",
                    "portraits",
                    "food",
                    "buildings",
                    "sports"
                ]
            },
            {
                "name": "Q4",
                "list": [
                    "landscapes",
                    "portraits",
                    "food",
                    "buildings",
                    "sports"
                ]
            },
            {
                "name": "Q5",
                "list": [
                    "13",
                    "14",
                    "15"
                ]
            },
            {
                "name": "Q6",
                "min": 2,
                "max": 10,
                "step": 1
            },
            {
                "name": "Q7",
                "min": 2,
                "max": 10,
                "step": 1
            },
            {
                "name": "Q8",
                "min": 2,
                "max": 10,
                "step": 1
            },
            {
                "name": "Q9",
                "min": 2,
                "max": 10,
                "step": 1
            },
            {
                "name": "Q10",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"&lt;p&gt;There are {{response}} {{Q3}} photographs.&lt;/p&gt;&lt;p&gt;The relative frequency of the {{Q4}} photographs is {{response}}.&lt;/p&gt;"
}</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</si>
  <si>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</si>
  <si>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</si>
  <si>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</si>
  <si>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</si>
  <si>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</si>
  <si>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
    "id": "M6-EyP-2b-E-3-EN",
    "stimulus": "&lt;p&gt;A store wants to analyze why they had poor results in the last week. To do this, they have recorded their sales in this frequency table. Fill in the blank in the following sentences. If necessary, round the answer to two decimal places.&lt;/p&gt;\r\n\r\n&lt;table style=\"width:100%\"&gt;&lt;tbody&gt;&lt;tr&gt;&lt;td style=\"width: 33.3333%; background-color: #9FC1FD; color: rgb(255, 255, 255); text-align: center; vertical-align: middle; font-weight: bold;\"&gt;Appliances&lt;/td&gt;&lt;td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repeats. The &lt;b&gt;relative frequency&lt;/b&gt; is the quotient of the absolute frequency divided by the total number of data points.&lt;/p&gt;",
    "feedback": "&lt;p&gt;The &lt;b&gt;absolute frequency&lt;/b&gt; of a data point is the number of times it repeats. The &lt;b&gt;relative frequency&lt;/b&gt; is the quotient of the absolute frequency divided by the total number of data points.&lt;/p&gt;&lt;p&gt;For example, according to the table, {{Q5}} {{Q1}} have been sold. As there are a total of {{T6}} data points, their relative frequency is &lt;span class=\"fr-math-v2 fr-draggable\" contenteditable=\"false\" data-original-math=\"\\(\\frac{{{Q5}}}{{{T6}}}\\)\" draggable=\"true\"&gt;\\(\\frac{{{Q5}}}{{{T6}}}\\)&lt;/span&gt; = {{T1}}.&lt;/p&gt;",
    "seed": {
        "parameters": [
            {
                "name": "Q1",
                "list": [
                    "toasters",
                    "televisions",
                    "vacuums",
                    "scales",
                    "juicers"
                ]
            },
            {
                "name": "Q2",
                "list": [
                    "toasters",
                    "televisions",
                    "vacuums",
                    "scales",
                    "juicers"
                ]
            },
            {
                "name": "Q3",
                "list": [
                    "toasters",
                    "televisions",
                    "vacuums",
                    "scales",
                    "juicers"
                ]
            },
            {
                "name": "Q4",
                "list": [
                    "toasters",
                    "televisions",
                    "vacuums",
                    "scales",
                    "juicers"
                ]
            },
            {
                "name": "Q5",
                "min": 2,
                "max": 10,
                "step": 1
            },
            {
                "name": "Q6",
                "min": 2,
                "max": 10,
                "step": 1
            },
            {
                "name": "Q7",
                "min": 2,
                "max": 10,
                "step": 1
            },
            {
                "name": "Q8",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"{{Q6}}"
            },
            {
                "name": "A2",
                "function": "Lemonlib.round({{Q7}}/{{T6}},2)"
            }
        ],
        "uniques": true
    },
    "algorithm": {
        "name": "calculateOperation",
        "params": {
            "method": "equivLiteral",
            "keyboard": "INTERMEDIATE"
        }
    },
    "template": "&lt;p&gt;{{response}} {{Q2}} have been sold in total.&lt;/p&gt;&lt;p&gt;The relative frequency of \"{{Q3}}\" is {{response}}.&lt;/p&gt;"
}</t>
  </si>
  <si>
    <t>M6-EyP-18a</t>
  </si>
  <si>
    <t>Conoce las definiciones de media aritmética, mediana, desviación media y rango intercuartílico</t>
  </si>
  <si>
    <t>Elige la definición de media aritmética.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</si>
  <si>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t>
  </si>
  <si>
    <t>T1 = Lemonlib.round(({{Q1}}+{{Q2}}+{{Q3}})/3, 2)</t>
  </si>
  <si>
    <t>&lt;p&gt;Observa este ejemplo:&lt;/p&gt;&lt;p style=\"text-align: center\"&gt;Datos: {{Q1}}, {{Q2}}, {{Q3}}&lt;/p&gt;&lt;p style=\"text-align: center\"&gt;Media = &lt;span class=\"fr-math-v2 fr-draggable\" contenteditable=\"false\" data-original-math=\"\\(\\frac{{{Q1}}\\ +\\ {{Q2}}\\ +\\ {{Q3}}}{3}\\)\" draggable=\"true\"&gt;\\(\\frac{{{Q1}}\\ +\\ {{Q2}}\\ +\\ {{Q3}}}{3}\\)&lt;/span&gt; = {{T1}}&lt;/p&gt;</t>
  </si>
  <si>
    <t>{
    "id": "M6-EyP-18a-I-1-EN",
    "stimulus": "&lt;p&gt;Choose the definition of arithmetic mean.&lt;/p&gt;",
    "hint": "&lt;p&gt;Observe this example:&lt;/p&gt;&lt;p style=\"text-align: center\"&gt;Data: {{Q1}}, {{Q2}}, {{Q3}}&lt;/p&gt;&lt;p style=\"text-align: center\"&gt;Mean = &lt;span class=\"fr-math-v2 fr-draggable\" contenteditable=\"false\" data-original-math=\"\\(\\frac{{{Q1}}\\ +\\ {{Q2}}\\ +\\ {{Q3}}}{3}\\)\" draggable=\"true\"&gt;\\(\\frac{{{Q1}}\\ +\\ {{Q2}}\\ +\\ {{Q3}}}{3}\\)&lt;/span&gt; = {{T1}}&lt;/p&gt;",
    "feedback": "&lt;p&gt;Observe this example:&lt;/p&gt;&lt;p style=\"text-align: center\"&gt;Data: {{Q1}}, {{Q2}}, {{Q3}}&lt;/p&gt;&lt;p style=\"text-align: center\"&gt;Mean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"It is the result of adding all the data and dividing the result by the number of data.",
                "function": ""
            },
            {
                "name": "A2",
                "label": "It is the number that is found in the center when all the data is arranged from lowest to highest.",
                "function": "",
                "incorrect": true,
                "feedback": "This is the definition of median."
            },
            {
                "name": "A3",
                "label": "It is the difference between the highest and the lowest quartile.",
                "function": "",
                "incorrect": true,
                "feedback": "This is the definition of interquartile range."
            },
            {
                "name": "A4",
                "label": "It is the mean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t>
  </si>
  <si>
    <t>Elige la definición de mediana.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</si>
  <si>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t>
  </si>
  <si>
    <t>T1 = [{{Q1}}, {{Q2}}, {{Q3}}, {{Q4}}, {{Q5}}].sort(function(a, b){return a - b;})[0]
T2 = [{{Q1}}, {{Q2}}, {{Q3}}, {{Q4}}, {{Q5}}].sort(function(a, b){return a - b;})[1]
T3 = [{{Q1}}, {{Q2}}, {{Q3}}, {{Q4}}, {{Q5}}].sort(function(a, b){return a - b;})[2]
T4 = [{{Q1}}, {{Q2}}, {{Q3}}, {{Q4}}, {{Q5}}].sort(function(a, b){return a - b;})[3]
T5 = [{{Q1}}, {{Q2}}, {{Q3}}, {{Q4}}, {{Q5}}].sort(function(a, b){return a - b;})[4]</t>
  </si>
  <si>
    <t>&lt;p&gt;Observa este ejemplo:&lt;/p&gt;&lt;p style=\"text-align: center\"&gt;Datos: {{Q1}}, {{Q2}}, {{Q3}}, {{Q4}}, {{Q5}}&lt;/p&gt;&lt;p style=\"text-align: center\"&gt;Datos ordenados: {{T1}}, {{T2}}, &lt;b&gt;{{T3}}&lt;/b&gt;, {{T4}}, {{T5}}&lt;/p&gt;&lt;p&gt;La mediana es {{T3}}.&lt;/p&gt;</t>
  </si>
  <si>
    <t>{
    "id": "M6-EyP-18a-I-2-EN",
    "stimulus": "&lt;p&gt;Choose the definition of median.&lt;/p&gt;",
    "hint": "&lt;p&gt;Consider this example:&lt;/p&gt;&lt;p style=\"text-align: center\"&gt;Data: {{Q1}}, {{Q2}}, {{Q3}}, {{Q4}}, {{Q5}}&lt;/p&gt;&lt;p style=\"text-align: center\"&gt;Ordered data: {{T1}}, {{T2}}, &lt;b&gt;{{T3}}&lt;/b&gt;, {{T4}}, {{T5}}&lt;/p&gt;&lt;p&gt;The median is {{T3}}.&lt;/p&gt;",
    "feedback": "&lt;p&gt;Consider this example:&lt;/p&gt;&lt;p style=\"text-align: center\"&gt;Data: {{Q1}}, {{Q2}}, {{Q3}}, {{Q4}}, {{Q5}}&lt;/p&gt;&lt;p style=\"text-align: center\"&gt;Ordered data: {{T1}}, {{T2}}, &lt;b&gt;{{T3}}&lt;/b&gt;, {{T4}}, {{T5}}&lt;/p&gt;&lt;p&gt;The median is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"It is the result of adding all the data and dividing the result by the number of data.",
                "function": "",
                "incorrect": true,
                "feedback": "This is the definition of arithmetic mean."
            },
            {
                "name": "A2",
                "label": "It is the number that is in the center when all data is ordered from lowest to highest.",
                "function": ""
            },
            {
                "name": "A3",
                "label": "It is the difference between the highest and the lowest quartile.",
                "function": "",
                "incorrect": true,
                "feedback": "This is the definition of interquartile range."
            },
            {
                "name": "A4",
                "label": "It is the average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t>
  </si>
  <si>
    <t>Elige la definición de rango intercuartílico.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</si>
  <si>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
Q6 = min  = 1; max = 9; step = 1
Q7 = min  = 1; max = 9;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</si>
  <si>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t>
  </si>
  <si>
    <t>&lt;p&gt;Observa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t>
  </si>
  <si>
    <t>{
    "id": "M6-EyP-18a-I-3-EN",
    "stimulus": "&lt;p&gt;Choose the definition of interquartile range.&lt;/p&gt;",
    "hint":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"feedback":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"It is the result of adding all the data and dividing the total by the number of data points.",
                "function": "",
                "incorrect": true,
                "feedback": "This is the definition of arithmetic mean."
            },
            {
                "name": "A2",
                "label": "It is the number that is in the center when all data points are arranged from lowest to highest.",
                "function": "",
                "incorrect": true,
                "feedback": "This is the definition of median."
            },
            {
                "name": "A3",
                "label": "It is the difference between the highest and lowest quartile.",
                "function": ""
            },
            {
                "name": "A4",
                "label": "It is the average of the distances between each data point and the arithmetic mean.",
                "function": "",
                "incorrect": true,
                "feedback": "This is the definition of average deviation."
            }
        ],
        "uniques": false
    },
    "algorithm": {
        "name": "trueFalse",
        "template": "Multiple choice – standard",
        "params": {
            "countCorrect": 1,
            "countIncorrect": 2,
            "showCheckIcon": true
        }
    }
}</t>
  </si>
  <si>
    <t>Elige la definición de desviación media.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</si>
  <si>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T1 = Lemonlib.round(({{Q1}}+{{Q2}}+{{Q3}})/3, 2)
T2 = math.max({{Q1}}, {{T1}})
T3 = math.min({{Q1}}, {{T1}})
T4 = Lemonlib.round(math.abs({{T1}}-{{Q1}}), 2)
T5 = math.max({{Q2}}, {{T1}})
T6 = math.min({{Q2}}, {{T1}})
T7 = Lemonlib.round(math.abs({{T1}}-{{Q2}}), 2)
T8 = math.max({{Q3}}, {{T1}})
T9 = math.min({{Q3}}, {{T1}})
T10 = Lemonlib.round(math.abs({{T1}}-{{Q3}}), 2)
T11 = Lemonlib.round(({{T4}}+{{T7}}+{{T10}})/3, 2)</t>
  </si>
  <si>
    <t>&lt;p&gt;Observa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t>
  </si>
  <si>
    <t>{
    "id": "M6-EyP-18a-I-4-EN",
    "stimulus": "&lt;p&gt;Choose the definition of mean deviation.&lt;/p&gt;",
    "hint":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"feedback":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"It is the result of adding all the data and dividing the result by the number of data.",
                "function": "",
                "incorrect": true,
                "feedback": "This is the definition of arithmetic mean."
            },
            {
                "name": "A2",
                "label": "It is the number that is in the center when all the data are arranged from lowest to highest.",
                "function": "",
                "incorrect": true,
                "feedback": "This is the definition of median."
            },
            {
                "name": "A3",
                "label": "It is the difference between the highest and lowest quartile.",
                "function": "",
                "incorrect": true,
                "feedback": "This is the definition of interquartile range."
            },
            {
                "name": "A4",
                "label": "It is the mean of the distances between each data point and the arithmetic mean.",
                "function": ""
            }
        ],
        "uniques": false
    },
    "algorithm": {
        "name": "trueFalse",
        "template": "Multiple choice – standard",
        "params": {
            "countCorrect": 1,
            "countIncorrect": 2,
            "showCheckIcon": true
        }
    }
}</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</si>
  <si>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</si>
  <si>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</si>
  <si>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</si>
  <si>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</si>
  <si>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</si>
  <si>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</si>
  <si>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</si>
  <si>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{"id":"M6-EyP-3a-I-1-EN","stimulus":"&lt;p&gt;What is the arithmetic mean of the following data set?&lt;/p&gt;&lt;div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</si>
  <si>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</si>
  <si>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</si>
  <si>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</si>
  <si>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</si>
  <si>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{"id":"M6-EyP-3a-I-2-EN","stimulus":"&lt;p&gt;What is the arithmetic mean of the following set of data?&lt;/p&gt;&lt;div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</si>
  <si>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</si>
  <si>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</si>
  <si>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</si>
  <si>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</si>
  <si>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</si>
  <si>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{"id":"M6-EyP-3a-E-1-EN","stimulus":"&lt;p&gt;Calculate the arithmetic mean of these data. If necessary, approximate the result to the hundredths.&lt;/p&gt;&lt;div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!important;\"&gt;{{Q12}}&lt;/td&gt;&lt;/tr&gt;&lt;/tbody&gt;&lt;/table&gt;&lt;/div&gt;","template":"&lt;p&gt;The arithmetic mean is {{response}}.&lt;/p&gt;","hint":"&lt;p&gt;To obtain the arithmetic mean of a set of data, first add all the data and then divide that addition by the number of data.&lt;/p&gt;","feedback":"&lt;p&gt;To obtain the arithmetic mean of a set of data, first add all the data and then divide that addition by the number of data.&lt;/p&gt;&lt;p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</si>
  <si>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</si>
  <si>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</si>
  <si>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</si>
  <si>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</si>
  <si>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</si>
  <si>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</si>
  <si>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
    "id": "M6-EyP-3a-A-1-EN",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false
    },
    "scaffolding": [
        {
            "id": "step-0",
            "stimulus": "&lt;p&gt;Martin has recorded in this frequency table the pages he has read from a novel during the week. What is the arithmetic mean of this data? If necessary, round the answer to the hundredths.&lt;/p&gt;&lt;table style=\"width: 100%;\"&gt;\r\n\t&lt;tbody&gt;\r\n\t\t&lt;tr&gt;\r\n\t\t\t&lt;td style=\"width: 12.5%; text-align: center; background-color: #FDCB7D;\"&gt;Day&lt;/td&gt;\r\n\t\t\t&lt;td style=\"width: 12.5%; text-align: center;\"&gt;Monday&lt;/td&gt;\r\n\t\t\t&lt;td style=\"width: 12.5211%; text-align: center;\"&gt;Tuesday&lt;/td&gt;\r\n\t\t\t&lt;td style=\"width: 12.5212%;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#FDCB7D;\"&gt;Number of pages&lt;/td&gt;\r\n\t\t\t&lt;td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
            "template": "&lt;p&gt;The arithmetic mean is {{response}}.&lt;/p&gt;",
            "seed": {
                "calculated": [
                    {
                        "name": "A1",
                        "label": "{{function}}",
                        "function": "Lemonlib.round(({{Q1}}+{{Q2}}+{{Q3}}+{{Q4}}+{{Q5}}+{{Q6}}+{{Q7}})/7, 2)"
                    }
                ]
            },
            "algorithm": {
                "name": "calculateOperation",
                "params": {
                    "method": "equivLiteral",
                    "keyboard": "INTERMEDIATE"
                }
            }
        },
        {
            "id": "step-1",
            "stimulus": "&lt;p&gt;What does the statement ask for?&lt;/p&gt;",
            "seed": {
                "calculated": [
                    {
                        "name": "A1",
                        "label": "&lt;p&gt;The arithmetic mean of pages read during the week.&lt;/p&gt;"
                    },
                    {
                        "name": "A2",
                        "label": "&lt;p&gt;The mode of pages read during the week.&lt;/p&gt;",
                        "incorrect": true
                    },
                    {
                        "name": "A3",
                        "label": "&lt;p&gt;The smallest amount of pages read during the week.&lt;/p&gt;",
                        "incorrect": true
                    }
                ]
            },
            "algorithm": {
                "name": "trueFalse",
                "template": "Multiple choice – standard",
                "params": {
                    "countCorrect": 1,
                    "countIncorrect": 2
                }
            }
        },
        {
            "id": "step-2",
            "stimulus": "&lt;p&gt;How is the arithmetic mean calculated?&lt;/p&gt;",
            "seed": {
                "calculated": [
                    {
                        "name": "3-A1",
                        "label": "&lt;p&gt;By adding up the pages read and dividing them by the number of days.&lt;/p&gt;"
                    },
                    {
                        "name": "3-A2",
                        "label": "&lt;p&gt;By adding up the pages read and multiplying them by the number of days.&lt;/p&gt;",
                        "incorrect": true
                    },
                    {
                        "name": "3-A3",
                        "label": "&lt;p&gt;By adding up the pages read.&lt;/p&gt;",
                        "incorrect": true
                    }
                ]
            },
            "algorithm": {
                "name": "trueFalse",
                "template": "Multiple choice – standard",
                "params": {
                    "countCorrect": 1,
                    "countIncorrect": 2
                }
            }
        },
        {
            "id": "step-3",
            "stimulus": "&lt;p&gt;Calculate the addition of all the pages read.&lt;/p&gt;",
            "template": "&lt;p style=\"text-align:center;\"&gt;{{Q1}} + {{Q2}} + {{Q3}} + {{Q4}} + {{Q5}} + {{Q6}} + {{Q7}} = {{response}}&lt;/p&gt;",
            "seed": {
                "calculated": [
                    {
                        "name": "A2",
                        "label": "{{function}}",
                        "function": " {{Q1}}+{{Q2}}+{{Q3}}+{{Q4}}+{{Q5}}+{{Q6}}+{{Q7}}"
                    }
                ]
            },
            "algorithm": {
                "name": "calculateOperation",
                "params": {
                    "method": "equivLiteral",
                    "keyboard": "INTERMEDIATE"
                }
            }
        },
        {
            "id": "step-4",
            "stimulus": "&lt;p&gt;Finally, divide the addition of all the pages read by the number of days. If necessary, round the answer to the hundredths.&lt;/p&gt;",
            "template": "&lt;p style=\"text-align:center;\"&gt;{{T1}} : 7 = {{response}}&lt;/sup&gt;",
            "seed": {
                "calculated": [
                    {
                        "name": "T1",
                        "label": "{{function}}",
                        "function": " {{Q1}}+{{Q2}}+{{Q3}}+{{Q4}}+{{Q5}}+{{Q6}}+{{Q7}}",
                        "temp": true
                    },
                    {
                        "name": "A1",
                        "label": "{{function}}",
                        "function": "Lemonlib.round(({{Q1}}+{{Q2}}+{{Q3}}+{{Q4}}+{{Q5}}+{{Q6}}+{{Q7}})/7, 2)"
                    }
                ]
            },
            "algorithm": {
                "name": "calculateOperation",
                "params": {
                    "method": "equivSymbolic",
                    "keyboard": "INTERMEDIATE"
                }
            }
        }
    ]
}</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</si>
  <si>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</si>
  <si>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</si>
  <si>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</si>
  <si>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</si>
  <si>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</si>
  <si>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</si>
  <si>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
    "id": "M6-EyP-3a-A-2-EN",
    "seed": {
        "parameters": [
            {
                "name": "Q1",
                "label": null,
                "min": 8,
                "max": 15,
                "step": 1
            },
            {
                "name": "Q2",
                "label": null,
                "min": 8,
                "max": 15,
                "step": 1
            },
            {
                "name": "Q3",
                "label": null,
                "min": 8,
                "max": 15,
                "step": 1
            },
            {
                "name": "Q4",
                "label": null,
                "min": 8,
                "max": 15,
                "step": 1
            },
            {
                "name": "Q5",
                "label": null,
                "min": 8,
                "max": 15,
                "step": 1
            },
            {
                "name": "Q6",
                "label": null,
                "min": 8,
                "max": 15,
                "step": 1
            }
        ],
        "uniques": false
    },
    "scaffolding": [
        {
            "id": "step-0",
            "stimulus": "&lt;p&gt;Natalie has written down the lengths of her best friends' pencils in this frequency table. What is the arithmetic mean of these pencils? If necessary, round the result to the hundredths.&lt;/p&gt;&lt;table style=\"width: 100%;\"&gt;\r\n\t&lt;tbody&gt;\r\n\t\t&lt;tr&gt;\r\n\t\t\t&lt;td style=\"width: 33.3333%; text-align: center; border:none;\"&gt;{{Q1}} cm&lt;/td&gt;\r\n\t\t\t&lt;td style=\"width: 33.3333%; text-align: center; border:none;\"&gt;{{Q2}} cm\n\t\t\t\t\n\t\t\t&lt;/td&gt;\r\n\t\t\t&lt;td style=\"width: 33.3333%; text-align: center; border:none;\"&gt;{{Q3}} cm\n\t\t\t\t\n\t\t\t&lt;/td&gt;\r\n\t\t&lt;/tr&gt;\r\n\t\t&lt;tr&gt;\r\n\t\t\t&lt;td style=\"width: 33.3333%; text-align: center; border:none;\"&gt;{{Q4}} cm\n\t\t\t\t\n\t\t\t&lt;/td&gt;\r\n\t\t\t&lt;td style=\"width: 33.3333%; text-align: center; border:none;\"&gt;{{Q5}} cm\n\t\t\t\t\n\t\t\t&lt;/td&gt;\r\n\t\t\t&lt;td style=\"width: 33.3333%; text-align: center; border:none;\"&gt;{{Q6}} cm&lt;/td&gt;\r\n\t\t&lt;/tr&gt;\r\n\t&lt;/tbody&gt;\r\n&lt;/table&gt;",
            "template": "&lt;p&gt;The arithmetic mean is {{response}}.&lt;/p&gt;",
            "seed": {
                "calculated": [
                    {
                        "name": "A1",
                        "label": "{{function}}",
                        "function": "Lemonlib.round(({{Q1}}+{{Q2}}+{{Q3}}+{{Q4}}+{{Q5}}+{{Q6}})/6, 2)"
                    }
                ]
            },
            "algorithm": {
                "name": "calculateOperation",
                "params": {
                    "method": "equivLiteral",
                    "keyboard": "INTERMEDIATE"
                }
            }
        },
        {
            "id": "step-1",
            "stimulus": "&lt;p&gt;What does the statement ask for?&lt;/p&gt;",
            "seed": {
                "calculated": [
                    {
                        "name": "A1",
                        "label": "&lt;p&gt;The arithmetic mean of the lengths of the pencils.&lt;/p&gt;"
                    },
                    {
                        "name": "A2",
                        "label": "&lt;p&gt;The mode of the lengths of the pencils.&lt;/p&gt;",
                        "incorrect": true
                    },
                    {
                        "name": "A3",
                        "label": "&lt;p&gt;The arithmetic mean of pencils per person.&lt;/p&gt;",
                        "incorrect": true
                    }
                ]
            },
            "algorithm": {
                "name": "trueFalse",
                "template": "Multiple choice – standard",
                "params": {
                    "countCorrect": 1,
                    "countIncorrect": 2
                }
            }
        },
        {
            "id": "step-2",
            "stimulus": "&lt;p&gt;How is the arithmetic mean calculated?&lt;/p&gt;",
            "seed": {
                "calculated": [
                    {
                        "name": "3-A1",
                        "label": "&lt;p&gt;Adding the lengths of the pencils and dividing them by the number of pencils.&lt;/p&gt;"
                    },
                    {
                        "name": "3-A2",
                        "label": "&lt;p&gt;Adding the lengths of the pencils and multiplying them by the number of pencils.&lt;/p&gt;",
                        "incorrect": true
                    },
                    {
                        "name": "3-A3",
                        "label": "&lt;p&gt;Adding the lengths of the pencils.&lt;/p&gt;",
                        "incorrect": true
                    }
                ]
            },
            "algorithm": {
                "name": "trueFalse",
                "template": "Multiple choice – standard",
                "params": {
                    "countCorrect": 1,
                    "countIncorrect": 2
                }
            }
        },
        {
            "id": "step-3",
            "stimulus": "&lt;p&gt;Calculate the addition of the lengths of all pencils.&lt;/p&gt;",
            "template": "&lt;p style=\"text-align:center;\"&gt;{{Q1}} + {{Q2}} + {{Q3}} + {{Q4}} + {{Q5}} + {{Q6}} = {{response}}&lt;/p&gt;",
            "seed": {
                "calculated": [
                    {
                        "name": "A2",
                        "label": "{{function}}",
                        "function": "{{Q1}}+{{Q2}}+{{Q3}}+{{Q4}}+{{Q5}}+{{Q6}}"
                    }
                ]
            },
            "algorithm": {
                "name": "calculateOperation",
                "params": {
                    "method": "equivLiteral",
                    "keyboard": "INTERMEDIATE"
                }
            }
        },
        {
            "id": "step-4",
            "stimulus": "&lt;p&gt;Finally, divide the addition of the lengths by the number of pencils. If necessary, round the result to the hundredths.&lt;/p&gt;",
            "template": "&lt;p style=\"text-align:center;\"&gt;{{T1}} : 6 = {{response}}&lt;/sup&gt;",
            "seed": {
                "calculated": [
                    {
                        "name": "T1",
                        "label": "{{function}}",
                        "function": " {{Q1}}+{{Q2}}+{{Q3}}+{{Q4}}+{{Q5}}+{{Q6}}",
                        "temp": true
                    },
                    {
                        "name": "A1",
                        "label": "{{function}}",
                        "function": "Lemonlib.round(({{Q1}}+{{Q2}}+{{Q3}}+{{Q4}}+{{Q5}}+{{Q6}})/6, 2)"
                    }
                ]
            },
            "algorithm": {
                "name": "calculateOperation",
                "params": {
                    "method": "equivSymbolic",
                    "keyboard": "INTERMEDIATE"
                }
            }
        }
    ]
}</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</si>
  <si>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</si>
  <si>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</si>
  <si>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</si>
  <si>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</si>
  <si>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</si>
  <si>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</si>
  <si>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
    "id": "M6-EyP-3a-A-3-EN",
    "seed": {
        "parameters": [
            {
                "name": "Q1",
                "label": null,
                "min": 160,
                "max": 180,
                "step": 1
            },
            {
                "name": "Q2",
                "label": null,
                "min": 160,
                "max": 180,
                "step": 1
            },
            {
                "name": "Q3",
                "label": null,
                "min": 160,
                "max": 180,
                "step": 1
            },
            {
                "name": "Q4",
                "label": null,
                "min": 160,
                "max": 180,
                "step": 1
            },
            {
                "name": "Q5",
                "label": null,
                "min": 160,
                "max": 180,
                "step": 1
            },
            {
                "name": "Q6",
                "label": null,
                "min": 160,
                "max": 180,
                "step": 1
            },
            {
                "name": "Q7",
                "label": null,
                "min": 160,
                "max": 180,
                "step": 1
            }
        ],
        "uniques": false
    },
    "scaffolding": [
        {
            "id": "step-0",
            "stimulus": "&lt;p&gt;Marissa obtained the following marks in high jump training last week. Calculate her average jump.&lt;/p&gt;&lt;table style=\"width: 100%;\"&gt;\r\n\t&lt;tbody&gt;\r\n\t\t&lt;tr&gt;\r\n\t\t\t&lt;td style=\"width: 12.5%; text-align: center; background-color: #BEE072;\"&gt;&lt;span style=\"color: rgb(0, 0, 0);\"&gt;&lt;strong&gt;Day&lt;/strong&gt;&lt;/span&gt;\r\n\t\t\t\t\r\n\t\t\t&lt;/td&gt;\r\n\t\t\t&lt;td style=\"width: 12.5%; text-align: center;\"&gt;Monday&lt;/td&gt;\r\n\t\t\t&lt;td style=\"width: 12.5%; text-align: center;\"&gt;Tuesday&lt;/td&gt;\r\n\t\t\t&lt;td style=\"width: 12.5%;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#BEE072;\"&gt;&lt;strong&gt;Height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
            "template": "&lt;p&gt;The average jump is {{response}} cm.&lt;/p&gt;",
            "seed": {
                "calculated": [
                    {
                        "name": "A1",
                        "label": "{{function}}",
                        "function": "Lemonlib.round(({{Q1}}+{{Q2}}+{{Q3}}+{{Q4}}+{{Q5}}+{{Q6}}+{{Q7}})/7, 2)"
                    }
                ]
            },
            "algorithm": {
                "name": "calculateOperation",
                "params": {
                    "method": "equivLiteral",
                    "keyboard": "INTERMEDIATE"
                }
            }
        },
        {
            "id": "step-1",
            "stimulus": "&lt;p&gt;What is the question asking?&lt;/p&gt;",
            "seed": {
                "calculated": [
                    {
                        "name": "A1",
                        "label": "&lt;p&gt;The arithmetic mean of the marks obtained in the trainings.&lt;/p&gt;"
                    },
                    {
                        "name": "A2",
                        "label": "&lt;p&gt;The mode of the marks obtained in the trainings.&lt;/p&gt;",
                        "incorrect": true
                    },
                    {
                        "name": "A3",
                        "label": "&lt;p&gt;The median of the marks obtained in the trainings.&lt;/p&gt;",
                        "incorrect": true
                    }
                ]
            },
            "algorithm": {
                "name": "trueFalse",
                "template": "Multiple choice – standard",
                "params": {
                    "countCorrect": 1,
                    "countIncorrect": 2
                }
            }
        },
        {
            "id": "step-2",
            "stimulus": "&lt;p&gt;How is the arithmetic mean calculated?&lt;/p&gt;",
            "seed": {
                "calculated": [
                    {
                        "name": "3-A1",
                        "label": "&lt;p&gt;Adding the marks obtained in the trainings and dividing them by the number of days.&lt;/p&gt;"
                    },
                    {
                        "name": "3-A2",
                        "label": "&lt;p&gt;Adding the marks obtained in the trainings and multiplying them by the number of days.&lt;/p&gt;",
                        "incorrect": true
                    },
                    {
                        "name": "3-A3",
                        "label": "&lt;p&gt;Adding the marks obtained in the trainings.&lt;/p&gt;",
                        "incorrect": true
                    }
                ]
            },
            "algorithm": {
                "name": "trueFalse",
                "template": "Multiple choice – standard",
                "params": {
                    "countCorrect": 1,
                    "countIncorrect": 2
                }
            }
        },
        {
            "id": "step-3",
            "stimulus": "&lt;p&gt;Calculate the addition of the lengths of all the jumps.&lt;/p&gt;",
            "template": "&lt;p style=\"text-align:center;\"&gt;{{Q1}} + {{Q2}} + {{Q3}} + {{Q4}} + {{Q5}} + {{Q6}}+ {{Q7}} = {{response}}&lt;/p&gt;",
            "seed": {
                "calculated": [
                    {
                        "name": "A2",
                        "label": "{{function}}",
                        "function": " {{Q1}}+{{Q2}}+{{Q3}}+{{Q4}}+{{Q5}}+{{Q6}}+{{Q7}}"
                    }
                ]
            },
            "algorithm": {
                "name": "calculateOperation",
                "params": {
                    "method": "equivLiteral",
                    "keyboard": "INTERMEDIATE"
                }
            }
        },
        {
            "id": "step-4",
            "stimulus": "&lt;p&gt;Lastly, divide the addition of all the marks by the number of training days. If necessary, round the result to the hundredths.&lt;/p&gt;",
            "template": "&lt;p style=\"text-align:center;\"&gt;{{T1}} : 7 = {{response}}&lt;/sup&gt;",
            "seed": {
                "calculated": [
                    {
                        "name": "T1",
                        "label": "{{function}}",
                        "function": "{{Q1}}+{{Q2}}+{{Q3}}+{{Q4}}+{{Q5}}+{{Q6}}+{{Q7}}",
                        "temp": true
                    },
                    {
                        "name": "A1",
                        "label": "{{function}}",
                        "function": "Lemonlib.round(({{Q1}}+{{Q2}}+{{Q3}}+{{Q4}}+{{Q5}}+{{Q6}}+{{Q7}})/7, 2)"
                    }
                ]
            },
            "algorithm": {
                "name": "calculateOperation",
                "params": {
                    "method": "equivSymbolic",
                    "keyboard": "INTERMEDIATE"
                }
            }
        }
    ]
}</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</si>
  <si>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</si>
  <si>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</si>
  <si>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</si>
  <si>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</si>
  <si>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</si>
  <si>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</si>
  <si>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</si>
  <si>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
    "id": "M6-EyP-4a-I-1-EN",
    "stimulus": "&lt;p&gt;Choose the mode from the following dataset.&lt;/p&gt;&lt;p style=\"text-align: center\"&gt;{{Q1}}, {{Q3}}, {{Q2}}, {{Q2}}, {{Q3}}, {{Q4}}, {{Q4}}, {{Q3}}, {{Q5}}&lt;/p&gt;",
    "hint": "&lt;p&gt;The mode is the value that repeats the most.&lt;/p&gt;",
    "feedback": "&lt;p&gt;The mode is the value that repeats the most. In this case, it is {{Q3}}, which repeats 3 times.&lt;/p&gt;",
    "seed": {
        "parameters": [
            {
                "name": "Q1",
                "min": 1,
                "label": "Step",
                "max": 10,
                "step": 1
            },
            {
                "name": "Q2",
                "min": 1,
                "label": "Step",
                "max": 10,
                "step": 1
            },
            {
                "name": "Q3",
                "min": 1,
                "label": "Step",
                "max": 10,
                "step": 1
            },
            {
                "name": "Q4",
                "min": 1,
                "label": "Step",
                "max": 10,
                "step": 1
            },
            {
                "name": "Q5",
                "min": 1,
                "label": "Step",
                "max": 10,
                "step": 1
            }
        ],
        "calculated": [
            {
                "name": "A1",
                "label": "{{Q1}}",
                "incorrect": true
            },
            {
                "name": "A2",
                "label": "{{Q2}}",
                "incorrect": true
            },
            {
                "name": "A3",
                "label": "{{Q3}}"
            },
            {
                "name": "A4",
                "label": "{{Q4}}",
                "incorrect": true
            },
            {
                "name": "A5",
                "label": "{{Q5}}",
                "incorrect": true
            }
        ],
        "uniques": true
    },
    "algorithm": {
        "name": "trueFalse",
        "template": "Multiple choice – standard",
        "params": {
            "countCorrect": 1,
            "countIncorrect": 2,
            "showCheckIcon": false,
            "columns": 3
        }
    }
}</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</si>
  <si>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</si>
  <si>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</si>
  <si>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</si>
  <si>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</si>
  <si>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{"id":"M6-EyP-4a-E-1-EN","stimulus":"&lt;p&gt;Calculate the mode of the following data set.&lt;/p&gt;&lt;p style=\"text-align: center\"&gt;{{Q1}}, {{Q3}}, {{Q3}}, {{Q2}}, {{Q2}}, {{Q3}}, {{Q4}}, {{Q4}}, {{Q3}}, {{Q5}}, {{Q3}}&lt;/p&gt;","hint":"&lt;p&gt;The mode is the value that appears the most.&lt;/p&gt;","feedback":"&lt;p&gt;The mode is the value that appears the most. In this case, it is {{Q3}}, which appears 5 times.&lt;/p&gt;","seed":{"parameters":[{"name":"Q1","min":1,"max":10,"step":1},{"name":"Q2","min":1,"max":10,"step":1},{"name":"Q3","min":1,"max":10,"step":1},{"name":"Q4","min":1,"max":10,"step":1},{"name":"Q5","min":1,"max":10,"step":1}],"calculated":[{"name":"A1","function":"{{Q3}}"}],"uniques":true},"algorithm":{"name":"calculateOperation","params":{"method":"equivLiteral","keyboard":"NUMERICAL"}},"template":"&lt;p&gt;The mode is {{response}}.&lt;/p&gt;"}</t>
  </si>
  <si>
    <t>&lt;p&gt;Calcula la moda del siguiente conjunto de datos.&lt;/p&gt;&lt;p&gt;{{Q3}}, {{Q2}}, {{Q1}}, {{Q3}}, {{Q2}}, {{Q3}}, {{Q4}}, {{Q4}}, {{Q3}}, {{Q5}}, {{Q3}}&lt;/p&gt;</t>
  </si>
  <si>
    <t>&lt;p&gt;La moda es el valor que más se repite. En este caso {{Q3}}, que se repite 4 veces.&lt;/p&gt;</t>
  </si>
  <si>
    <t>{"id":"M6-EyP-4a-E-2-EN","stimulus":"&lt;p&gt;Calculate the mode of the following data set.&lt;/p&gt;&lt;p style=\"text-align: center\"&gt;{{Q3}}, {{Q2}}, {{Q1}}, {{Q3}}, {{Q2}}, {{Q3}}, {{Q4}}, {{Q4}}, {{Q3}}, {{Q5}}, {{Q3}}&lt;/p&gt;","hint":"&lt;p&gt;The mode is the value that occurs most frequently.&lt;/p&gt;","feedback":"&lt;p&gt;The mode is the value that occurs most frequently. In this case {{Q3}}, which occurs 4 times.&lt;/p&gt;","seed":{"parameters":[{"name":"Q1","min":1,"max":10,"step":1},{"name":"Q2","min":1,"max":10,"step":1},{"name":"Q3","min":1,"max":10,"step":1},{"name":"Q4","min":1,"max":10,"step":1},{"name":"Q5","min":1,"max":10,"step":1}],"calculated":[{"name":"A1","function":"{{Q3}}"}],"uniques":true},"algorithm":{"name":"calculateOperation","params":{"method":"equivLiteral","keyboard":"NUMERICAL"}},"template":"&lt;p&gt;The mode is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</si>
  <si>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</si>
  <si>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</si>
  <si>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</si>
  <si>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</si>
  <si>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</si>
  <si>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
    "id": "M6-EyP-4a-A-1-EN",
    "stimulus": "&lt;p&gt;The roller hockey coach has asked the age of her 10 players. What is the mode?&lt;/p&gt;&lt;p style=\"text-align: center\"&gt;{{Q1}}, {{Q2}}, {{Q3}}, {{Q2}}, {{Q4}}, {{Q2}}, {{Q3}}, {{Q4}}, {{Q5}}, {{Q5}}&lt;/p&gt;",
    "hint": "&lt;p&gt;The mode is the value that appears most often.&lt;/p&gt;",
    "feedback": "&lt;p&gt;The mode is the value that appears most often. In this case, it is {{Q2}} years, which appears 3 times.&lt;/p&gt;",
    "seed": {
        "parameters": [
            {
                "name": "Q1",
                "min": 8,
                "max": 13,
                "step": 1
            },
            {
                "name": "Q2",
                "min": 8,
                "max": 13,
                "step": 1
            },
            {
                "name": "Q3",
                "min": 8,
                "max": 13,
                "step": 1
            },
            {
                "name": "Q4",
                "min": 8,
                "max": 13,
                "step": 1
            },
            {
                "name": "Q5",
                "min": 8,
                "max": 13,
                "step": 1
            }
        ],
        "calculated": [
            {
                "name": "A1",
                "function": "{{Q2}}"
            }
        ],
        "uniques": true
    },
    "algorithm": {
        "name": "calculateOperation",
        "params": {
            "method": "equivLiteral",
            "keyboard": "NUMERICAL"
        }
    },
    "template": "&lt;p&gt;The mode is {{response}} years.&lt;/p&gt;"
}</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</si>
  <si>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</si>
  <si>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</si>
  <si>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</si>
  <si>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</si>
  <si>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</si>
  <si>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
    "id": "M6-EyP-4a-A-2-EN",
    "stimulus": "&lt;p&gt;Ellen has asked 15 neighbors about the number of beds in their homes and these are the responses. What is the mode?&lt;/p&gt;&lt;p style=\"text-align: center\"&gt;{{Q3}}, {{Q2}}, {{Q5}}, {{Q1}}, {{Q2}}, {{Q1}}, {{Q2}}, {{Q3}}, {{Q2}}, {{Q4}}, {{Q2}}, {{Q3}}, {{Q4}}, {{Q5}}, {{Q5}}&lt;/p&gt;",
    "hint": "&lt;p&gt;The mode is the value that repeats the most.&lt;/p&gt;",
    "feedback": "&lt;p&gt;The mode is the value that repeats the most. In this case, it is {{Q2}} beds, which appears 5 times.&lt;/p&gt;",
    "seed": {
        "parameters": [
            {
                "name": "Q1",
                "min": 2,
                "max": 6,
                "step": 1
            },
            {
                "name": "Q2",
                "min": 2,
                "max": 6,
                "step": 1
            },
            {
                "name": "Q3",
                "min": 2,
                "max": 6,
                "step": 1
            },
            {
                "name": "Q4",
                "min": 2,
                "max": 6,
                "step": 1
            },
            {
                "name": "Q5",
                "min": 2,
                "max": 6,
                "step": 1
            }
        ],
        "calculated": [
            {
                "name": "A1",
                "function": "{{Q2}}"
            }
        ],
        "uniques": true
    },
    "algorithm": {
        "name": "calculateOperation",
        "params": {
            "method": "equivLiteral",
            "keyboard": "NUMERICAL"
        }
    },
    "template": "&lt;p&gt;The mode is {{response}} beds.&lt;/p&gt;"
}</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</si>
  <si>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</si>
  <si>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</si>
  <si>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</si>
  <si>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</si>
  <si>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{"id":"M6-EyP-4a-A-3-EN","stimulus":"&lt;p&gt;Abel has asked 12 classmates for the number of siblings they have and got these responses. What is the mode?&lt;/p&gt;&lt;p style=\"text-align: center\"&gt;{{Q5}}, {{Q3}}, {{Q2}}, {{Q2}}, {{Q4}}, {{Q2}}, {{Q3}}, {{Q4}}, {{Q1}}, {{Q5}}, {{Q2}}, {{Q4}}.&lt;/p&gt;","hint":"&lt;p&gt;The mode is the value that repeats the most.&lt;/p&gt;","feedback":"&lt;p&gt;The mode is the value that repeats the most. In this case it is {{Q2}} siblings, which is repeated 4 times.&lt;/p&gt;","seed":{"parameters":[{"name":"Q1","min":0,"max":5,"step":1},{"name":"Q2","min":0,"max":5,"step":1},{"name":"Q3","min":0,"max":5,"step":1},{"name":"Q4","min":0,"max":5,"step":1},{"name":"Q5","min":0,"max":5,"step":1}],"calculated":[{"name":"A1","function":"{{Q2}}"}],"uniques":true},"algorithm":{"name":"calculateOperation","params":{"method":"equivLiteral","keyboard":"NUMERICAL"}},"template":"&lt;p&gt;The mode is {{response}} siblings.&lt;/p&gt;"}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</si>
  <si>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</si>
  <si>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</si>
  <si>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</si>
  <si>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</si>
  <si>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</si>
  <si>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</si>
  <si>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{"id":"M6-EyP-5a-I-1-EN","stimulus":"&lt;p&gt;Select the median of this dataset.&lt;/p&gt;&lt;div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in an ordered dataset. If there are two central values, then the median is the arithmetic mean of those two values.&lt;/p&gt;","feedback":"&lt;p&gt;The median is the value that occupies the &lt;b&gt;central&lt;/b&gt; position in an ordered dataset.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</si>
  <si>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</si>
  <si>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</si>
  <si>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</si>
  <si>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{"id":"M6-EyP-5a-I-2-EN","stimulus":"&lt;p&gt;Select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of an ordered set of data. If there are two central values, then the median is the arithmetic mean of those two values.&lt;/p&gt;","feedback":"&lt;p&gt;The median is the value that occupies the &lt;b&gt;central&lt;/b&gt; position of an ordered set of data.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</si>
  <si>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</si>
  <si>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</si>
  <si>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</si>
  <si>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of a sorted data set. If there are two central values, then the median is the arithmetic mean of those two values.&lt;/p&gt;","feedback":"&lt;p&gt;The median is the value that occupies the &lt;b&gt;central&lt;/b&gt; position of a sorted data set. If there are two central values, then the median is the arithmetic mean of those two valu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{{Q8}}])","temp":true}],"uniques":true},"algorithm":{"name":"calculateOperation","params":{"method":"equivLiteral","keyboard":"INTERMEDIATE"}},"template":"&lt;p&gt;The median is {{response}}.&lt;/p&gt;"}</t>
  </si>
  <si>
    <t>&lt;p&gt;Calcula la mediana de este conjunto de datos.&lt;/p&gt;
Table=2x4, noborder
0,0={{Q1}}
0,1={{Q2}}
0,2={{Q3}}
0,3={{Q4}}
1,0={{Q5}}
1,1={{Q6}}
1,2={{Q7}}</t>
  </si>
  <si>
    <t>T1=math.median([{{Q1}}, {{Q2}}, {{Q3}}, {{Q4}}, {{Q5}}, {{Q6}}, {{Q7}})
T2=Lemonlib.sort([{{Q1}}, {{Q2}}, {{Q3}}, {{Q4}}, {{Q5}}, {{Q6}}, {{Q7}}, {{Q8}}])</t>
  </si>
  <si>
    <t>{"id":"M6-EyP-5a-E-2-EN","stimulus":"&lt;p&gt;Calculate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{{Q7}}])","temp":true}],"uniques":true},"algorithm":{"name":"calculateOperation","params":{"method":"equivLiteral","keyboard":"INTERMEDIATE"}},"template":"&lt;p&gt;The median is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</si>
  <si>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</si>
  <si>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</si>
  <si>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</si>
  <si>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{"id":"M6-EyP-5a-A-1-EN","stimulus":"&lt;p&gt;In this table, the number of video games owned by a group of friends is recorded. What is the median of these values?&lt;/p&gt;\r\n\r\n&lt;table style=\"width:100%\"&gt;&lt;tbody&gt;&lt;tr&gt;&lt;td style=\"width: 16.6667%; background-color: #9FC1FD; color: rgb(255, 255, 255); text-align: center; vertical-align: middle; font-weight: bold;\"&gt;Name&lt;/td&gt;&lt;td style=\"width: 16.6667%; text-align: center; vertical-align: middle;\"&gt;Joe&lt;/td&gt;&lt;td style=\"width: 16.6667%; text-align: center; vertical-align: middle;\"&gt;Carly&lt;/td&gt;&lt;td style=\"width: 16.6667%; text-align: center; vertical-align: middle;\"&gt;Andrea&lt;/td&gt;&lt;td style=\"width: 16.6667%; text-align: center; vertical-align: middle;\"&gt;Victoria&lt;/td&gt;&lt;td style=\"width: 16.6667%; text-align: center; vertical-align: middle;\"&gt;Rodney&lt;/td&gt;&lt;/tr&gt;&lt;tr&gt;&lt;td style=\"width: 16.6667%; background-color: #9FC1FD; color: rgb(255, 255, 255); text-align: center; vertical-align: middle; font-weight: bold;\"&gt;No. of video games&lt;/td&gt;&lt;td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{{Q8}}])","temp":true}],"uniques":true},"algorithm":{"name":"calculateOperation","params":{"method":"equivLiteral","keyboard":"INTERMEDIATE"}},"template":"&lt;p&gt;The median is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</si>
  <si>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</si>
  <si>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</si>
  <si>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</si>
  <si>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{"id":"M6-EyP-5a-A-2-EN","stimulus":"&lt;p&gt;In this table, the number of T-shirts some students took for the end-of-the-year trip has been recorded. What is the median of these values?&lt;/p&gt;\r\n\r\n&lt;table style=\"width:100%\"&gt;&lt;tbody&gt;&lt;tr&gt;&lt;td style=\"width: 20%; background-color: #FEA487; color: rgb(255, 255, 255); text-align: center; vertical-align: middle; font-weight: bold;\"&gt;Students&lt;/td&gt;&lt;td style=\"width: 20%; text-align: center; vertical-align: middle;\"&gt;Andrew&lt;/td&gt;&lt;td style=\"width: 20%; text-align: center; vertical-align: middle;\"&gt;Carly&lt;/td&gt;&lt;td style=\"width: 20%; text-align: center; vertical-align: middle;\"&gt;Andrea&lt;/td&gt;&lt;td style=\"width: 20%; text-align: center; vertical-align: middle;\"&gt;Victoria&lt;/td&gt;&lt;/tr&gt;&lt;tr&gt;&lt;td style=\"width: 20%; background-color: #FEA487; color: rgb(255, 255, 255); text-align: center; vertical-align: middle; font-weight: bold;\"&gt;No. of T-shirts&lt;/td&gt;&lt;td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middle;\"&gt;{{Q4}}&lt;/td&gt;&lt;/tr&gt;&lt;/tbody&gt;&lt;/table&gt;","hint":"&lt;p&gt;The median is the value in the &lt;b&gt;central&lt;/b&gt; position of a sorted dataset. If there are two central values, the median is the arithmetic mean of those two values.&lt;/p&gt;","feedback":"&lt;p&gt;The median is the value in the &lt;b&gt;central&lt;/b&gt; position of a sorted dataset. If there are two central values, the median is the arithmetic mean of those two values.&lt;/p&gt;","seed":{"parameters":[{"name":"Q1","min":7,"max":12,"step":1},{"name":"Q2","min":7,"max":12,"step":1},{"name":"Q3","min":7,"max":12,"step":1},{"name":"Q4","min":7,"max":12,"step":1}],"calculated":[{"name":"T1","function":"math.median([{{Q1}},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{{Q8}}])"}],"uniques":true},"algorithm":{"name":"calculateOperation","params":{"method":"equivLiteral","keyboard":"INTERMEDIATE"}},"template":"&lt;p&gt;The median is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</si>
  <si>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</si>
  <si>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</si>
  <si>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</si>
  <si>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{"id":"M6-EyP-5a-A-3-EN","stimulus":"&lt;p&gt;In this table, the points a basketball team has scored in the first five games of the season are recorded. What is the median of these values?&lt;/p&gt;\r\n\r\n&lt;table style=\"width:100%\"&gt;&lt;tbody&gt;&lt;tr&gt;&lt;td style=\"width: 50%; background-color: #72D2CD; color: rgb(255, 255, 255); text-align: center; vertical-align: middle; font-weight: bold;\"&gt;Game&lt;/td&gt;&lt;td style=\"width: 50%; background-color: #72D2CD; color: rgb(255, 255, 255); text-align: center; vertical-align: middle; font-weight: bold;\"&gt;No. of points&lt;/td&gt;&lt;/tr&gt;&lt;tr&gt;&lt;td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middle;\"&gt;{{Q5}}&lt;/td&gt;&lt;/tr&gt;&lt;/tbody&gt;&lt;/table&gt;","hint":"&lt;p&gt;The median is the value that occupies the &lt;b&gt;central&lt;/b&gt; position of a set of ordered data. If there are two central values, then the median is the arithmetic mean of those two values.&lt;/p&gt;","feedback":"&lt;p&gt;The median is the value that occupies the &lt;b&gt;central&lt;/b&gt; position of a set of ordered data. If there are two central values, then the median is the arithmetic mean of those two values.&lt;/p&gt;","seed":{"parameters":[{"name":"Q1","min":70,"max":100,"step":1},{"name":"Q2","min":70,"max":100,"step":1},{"name":"Q3","min":70,"max":100,"step":1},{"name":"Q4","min":70,"max":100,"step":1},{"name":"Q5","min":70,"max":100,"step":1}],"calculated":[{"name":"A1","function":"math.median([{{Q1}}, {{Q2}}, {{Q3}}, {{Q4}}, {{Q5}}])"}],"uniques":true},"algorithm":{"name":"calculateOperation","params":{"method":"equivLiteral","keyboard":"INTERMEDIATE"}},"template":"&lt;p&gt;The median is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</si>
  <si>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</si>
  <si>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</si>
  <si>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</si>
  <si>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</si>
  <si>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</si>
  <si>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</si>
  <si>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</si>
  <si>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
    "id": "M6-EyP-6a-I-1-EN",
    "stimulus": "&lt;p&gt;Select the range of this dataset:&lt;/p&gt;&lt;p align=\"center\"&gt;{{Q1}} &amp;nbsp; {{T2}} &amp;nbsp; {{T3}} &amp;nbsp; {{T4}} &amp;nbsp; {{T5}} &amp;nbsp; {{T6}} &amp;nbsp; {{T7}}&lt;/p&gt;",
    "hint": "&lt;p&gt;The range of a dataset is the difference between the maximum and minimum values.&lt;/p&gt;",
    "feedback": "&lt;p&gt;The range of a dataset is the difference between the maximum and minimum values.&lt;/p&gt;&lt;p&gt;In this case, the maximum value is {{T10}} and the minimum value is {{T11}}. Therefore, the range is:&lt;/p&gt;&lt;p&gt;{{T10}} − {{T11}} = {{A1}}&lt;/p&gt;",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"{{Q1}}+{{Q2}}",
                "temp": true
            },
            {
                "name": "T3",
                "label": "{{function}}",
                "function": "{{Q1}}-{{Q3}}",
                "temp": true
            },
            {
                "name": "T4",
                "label": "{{function}}",
                "function": "{{Q1}}-{{Q4}}",
                "temp": true
            },
            {
                "name": "T5",
                "label": "{{function}}",
                "function": "{{Q1}}+{{Q5}}",
                "temp": true
            },
            {
                "name": "T6",
                "label": "{{function}}",
                "function": "{{Q1}}+{{Q6}}",
                "temp": true
            },
            {
                "name": "T7",
                "label": "{{function}}",
                "function": "{{Q1}}-{{Q7}}",
                "temp": true
            },
            {
                "name": "T10",
                "label": "{{function}}",
                "function": "math.max({{Q1}},{{T2}},{{T3}},{{T4}},{{T5}},{{T6}},{{T7}})",
                "temp": true
            },
            {
                "name": "T11",
                "label": "{{function}}",
                "function": "math.min({{Q1}},{{T2}},{{T3}},{{T4}},{{T5}},{{T6}},{{T7}})",
                "temp": true
            },
            {
                "name": "A1",
                "label": "{{function}}",
                "function": "math.max({{Q1}},{{T2}},{{T3}},{{T4}},{{T5}},{{T6}},{{T7}})-math.min({{Q1}},{{T2}},{{T3}},{{T4}},{{T5}},{{T6}},{{T7}})"
            },
            {
                "name": "A2",
                "label": "{{function}}",
                "function": "math.max({{Q1}},{{T2}},{{T3}},{{T4}},{{T5}},{{T6}},{{T7}})-math.min({{Q1}},{{T2}},{{T3}},{{T4}},{{T5}},{{T6}},{{T7}})-1",
                "incorrect": true
            },
            {
                "name": "A3",
                "label": "{{function}}",
                "function": "math.max({{Q1}},{{T2}},{{T3}},{{T4}},{{T5}},{{T6}},{{T7}})-math.min({{Q1}},{{T2}},{{T3}},{{T4}},{{T5}},{{T6}},{{T7}})+1",
                "incorrect": true
            }
        ],
        "uniques": true
    },
    "algorithm": {
        "name": "trueFalse",
        "template": "Multiple choice – standard",
        "params": {
            "countCorrect": 1,
            "countIncorrect": 2,
            "showCheckIcon": false,"columns":3
        }
    }
}</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</si>
  <si>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</si>
  <si>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</si>
  <si>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</si>
  <si>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</si>
  <si>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
    "id": "M6-EyP-6a-E-1-EN",
    "stimulus": "&lt;p&gt;Calculate the range of these data:&lt;/p&gt;&lt;p align=\"center\"&gt;{{Q1}} &amp;nbsp; {{T2}} &amp;nbsp; {{T3}} &amp;nbsp; {{T4}} &amp;nbsp; {{T5}} &amp;nbsp; {{T6}} &amp;nbsp; {{T7}}&lt;/p&gt;",
    "template": "&lt;p&gt;The range is {{response}}.&lt;/p&gt;",
    "hint": "&lt;p&gt;The range of a set of data is the difference between the maximum value and the minimum value.&lt;/p&gt;",
    "feedback": "&lt;p&gt;The range of a set of data is the difference between the maximum value and the minimum value.&lt;/p&gt;&lt;p&gt;In this case the maximum value is {{T10}} and the minimum value is {{T01}}. Therefore, the range is:&lt;/p&gt;&lt;p&gt;{{T10}} − {{T01}} = {{T11}}&lt;/p&gt;",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 {{Q1}}+{{Q2}}",
                "temp": true
            },
            {
                "name": "T3",
                "label": "{{function}}",
                "function": " {{Q1}}-{{Q3}}",
                "temp": true
            },
            {
                "name": "T4",
                "label": "{{function}}",
                "function": " {{Q1}}-{{Q4}}",
                "temp": true
            },
            {
                "name": "T5",
                "label": "{{function}}",
                "function": " {{Q1}}+{{Q5}}",
                "temp": true
            },
            {
                "name": "T6",
                "label": "{{function}}",
                "function": " {{Q1}}+{{Q6}}",
                "temp": true
            },
            {
                "name": "T7",
                "label": "{{function}}",
                "function": " {{Q1}}-{{Q7}}",
                "temp": true
            },
            {
                "name": "T10",
                "label": "{{function}}",
                "function": " math.max({{Q1}},{{T2}},{{T3}},{{T4}},{{T5}},{{T6}},{{T7}})",
                "temp": true
            },
            {
                "name": "T01",
                "label": "{{function}}",
                "function": " math.min({{Q1}},{{T2}},{{T3}},{{T4}},{{T5}},{{T6}},{{T7}})",
                "temp": true
            },
            {
                "name": "T11",
                "label": "{{function}}",
                "function": " math.max({{Q1}},{{T2}},{{T3}},{{T4}},{{T5}},{{T6}},{{T7}})-math.min({{Q1}},{{T2}},{{T3}},{{T4}},{{T5}},{{T6}},{{T7}})",
                "temp": true
            },
            {
                "name": "A1",
                "label": "{{function}}",
                "function": " math.max({{Q1}},{{T2}},{{T3}},{{T4}},{{T5}},{{T6}},{{T7}})-math.min({{Q1}},{{T2}},{{T3}},{{T4}},{{T5}},{{T6}},{{T7}})"
            }
        ],
        "uniques": true
    },
    "algorithm": {
        "name": "calculateOperation",
        "params": {
            "method": "equivLiteral",
            "keyboard": "NUMERICAL"
        }
    }
}</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</si>
  <si>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</si>
  <si>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</si>
  <si>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</si>
  <si>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</si>
  <si>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</si>
  <si>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{"id":"M6-EyP-6a-A-1-EN","stimulus":"&lt;p&gt;Paula has saved up the amounts shown in this table for several months. What is the range of these values?&lt;/p&gt;\r\n\r\n&lt;table style=\"width:100%\"&gt;&lt;tbody&gt;&lt;tr&gt;&lt;td style=\"width: 50%; background-color: #9FC1FD; color: rgb(255, 255, 255); text-align:center; vertical-align: middle; font-weight: bold;\"&gt;Month&lt;/td&gt;&lt;td style=\"width: 50%; background-color: #9FC1FD; color: rgb(255, 255, 255); text-align:center; vertical-align: middle; font-weight:bold;\"&gt;Savings&lt;/td&gt;&lt;/tr&gt;&lt;tr&gt;&lt;td style=\"width: 50%; text-align: center; vertical-align:middle;\"&gt;January&lt;/td&gt;&lt;td style=\"width: 50%; text-align:center; vertical-align: middle;\"&gt;${{Q1}}&lt;/td&gt;&lt;/tr&gt;&lt;tr&gt;&lt;td style=\"width: 50%; text-align: center; vertical-align:middle;\"&gt;February&lt;/td&gt;&lt;td style=\"width: 50%; text-align: center; vertical-align:middle;\"&gt;${{Q2}}&lt;/td&gt;&lt;/tr&gt;&lt;tr&gt;&lt;td style=\"width: 50%; text-align: center; vertical-align:middle;\"&gt;March&lt;/td&gt;&lt;td style=\"width: 50%; text-align:center; vertical-align: middle;\"&gt;${{Q3}}&lt;/td&gt;&lt;/tr&gt;&lt;tr&gt;&lt;td style=\"width: 50%; text-align: center; vertical-align:middle;\"&gt;April&lt;/td&gt;&lt;td style=\"width: 50%; text-align:center; vertical-align: middle;\"&gt;${{Q4}}&lt;/td&gt;&lt;/tr&gt;&lt;tr&gt;&lt;td style=\"width: 50%; text-align: center; vertical-align:middle;\"&gt;May&lt;/td&gt;&lt;td style=\"width: 50%; text-align: center; vertical-align:middle;\"&gt;${{Q5}}&lt;/td&gt;&lt;/tr&gt;&lt;tr&gt;&lt;td style=\"width: 50%; text-align: center; vertical-align:middle;\"&gt;June&lt;/td&gt;&lt;td style=\"width: 50%; text-align:center; vertical-align: middle;\"&gt;${{Q6}}&lt;/td&gt;&lt;/tr&gt;&lt;tr&gt;&lt;td style=\"width: 50%; text-align: center; vertical-align:middle;\"&gt;July&lt;/td&gt;&lt;td style=\"width: 50%; text-align: center; vertical-align:middle;\"&gt;${{Q7}}&lt;/td&gt;&lt;/tr&gt;&lt;/tbody&gt;&lt;/table&gt;","hint":"&lt;p&gt;The range of a set of data is the difference between the maximum and minimum values.&lt;/p&gt;","feedback":"&lt;p&gt;The range of a set of data is the difference between the maximum and minimum values.&lt;/p&gt;&lt;p&gt;In this case, the maximum value is {{T1}} and the minimum is {{T2}}. Therefore, the range is:&lt;/p&gt;&lt;p&gt;{{T1}}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The range is ${{response}}.&lt;/p&gt;"}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</si>
  <si>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</si>
  <si>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</si>
  <si>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</si>
  <si>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{"id":"M6-EyP-6a-A-2-EN","stimulus":"&lt;p&gt;A teacher has noted the height of some of her students in this table. What is the range of these values?&lt;/p&gt;\r\n\r\n&lt;table style=\"width:100%\"&gt;&lt;tbody&gt;&lt;tr&gt;&lt;td style=\"width: 50%; background-color: #BDB1FB; color: rgb(255, 255, 255); text-align: center; vertical-align: middle; font-weight: bold;\"&gt;Height&lt;/td&gt;&lt;td style=\"width: 50%; background-color: #BDB1FB; color: rgb(255, 255, 255); text-align: center; vertical-align: middle; font-weight: bold;\"&gt;No. of students&lt;/td&gt;&lt;/tr&gt;&lt;tr&gt;&lt;td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middle;\"&gt;{{Q14}}&lt;/td&gt;&lt;/tr&gt;&lt;/tbody&gt;&lt;/table&gt;","hint":"&lt;p&gt;The range of a set of data is the difference between the maximum value and the minimum value.&lt;/p&gt;","feedback":"&lt;p&gt;The range of a set of data is the difference between the maximum value and the minimum value.&lt;/p&gt;&lt;p&gt;In this case, the maximum value is {{T1}} and the minimum, {{T2}}. Therefore, the range is:&lt;/p&gt;&lt;p&gt;{{T1}}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The range is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</si>
  <si>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</si>
  <si>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</si>
  <si>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</si>
  <si>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{"id":"M6-EyP-6a-A-3-EN","stimulus":"&lt;p&gt;A movie theater attendant has asked the audience members their age. Using the obtained data, they have created a table like this. What is the range of these values?&lt;/p&gt;\r\n\r\n&lt;table style=\"width:100%\"&gt;&lt;tbody&gt;&lt;tr&gt;&lt;td style=\"width: 50%; background-color: #72D2CD; color: rgb(255, 255, 255); text-align: center; vertical-align: middle; font-weight: bold;\"&gt;Age&lt;/td&gt;&lt;td style=\"width: 50%; background-color: #72D2CD; color: rgb(255, 255, 255); text-align: center; vertical-align: middle; font-weight: bold;\"&gt;No. of audience members&lt;/td&gt;&lt;/tr&gt;&lt;tr&gt;&lt;td style=\"width: 50%; text-align: center; vertical-align: middle;\"&gt;{{Q1}} years&lt;/td&gt;&lt;td style=\"width: 50%; text-align: center; vertical-align: middle;\"&gt;{{Q8}}&lt;/td&gt;&lt;/tr&gt;&lt;tr&gt;&lt;td style=\"width: 50%; text-align: center; vertical-align: middle;\"&gt;{{Q2}} years&lt;/td&gt;&lt;td style=\"width: 50%; text-align: center; vertical-align: middle;\"&gt;{{Q9}}&lt;/td&gt;&lt;/tr&gt;&lt;tr&gt;&lt;td style=\"width: 50%; text-align: center; vertical-align: middle;\"&gt;{{Q3}} years&lt;/td&gt;&lt;td style=\"width: 50%; text-align: center; vertical-align: middle;\"&gt;{{Q10}}&lt;/td&gt;&lt;/tr&gt;&lt;tr&gt;&lt;td style=\"width: 50%; text-align: center; vertical-align: middle;\"&gt;{{Q4}} years&lt;/td&gt;&lt;td style=\"width: 50%; text-align: center; vertical-align: middle;\"&gt;{{Q11}}&lt;/td&gt;&lt;/tr&gt;&lt;tr&gt;&lt;td style=\"width: 50%; text-align: center; vertical-align: middle;\"&gt;{{Q5}} years&lt;/td&gt;&lt;td style=\"width: 50%; text-align: center; vertical-align: middle;\"&gt;{{Q12}}&lt;/td&gt;&lt;/tr&gt;&lt;tr&gt;&lt;td style=\"width: 50%; text-align: center; vertical-align: middle;\"&gt;{{Q6}} years&lt;/td&gt;&lt;td style=\"width: 50%; text-align: center; vertical-align: middle;\"&gt;{{Q13}}&lt;/td&gt;&lt;/tr&gt;&lt;tr&gt;&lt;td style=\"width: 50%; text-align: center; vertical-align: middle;\"&gt;{{Q7}} years&lt;/td&gt;&lt;td style=\"width: 50%; text-align: center; vertical-align: middle;\"&gt;{{Q14}}&lt;/td&gt;&lt;/tr&gt;&lt;/tbody&gt;&lt;/table&gt;","hint":"&lt;p&gt;The range of a dataset is the difference between the maximum value and the minimum value.&lt;/p&gt;","feedback":"&lt;p&gt;The range of a dataset is the difference between the maximum value and the minimum value.&lt;/p&gt;&lt;p&gt;In this case, the maximum value is {{T1}} and the minimum is {{T2}}. Therefore, the range is:&lt;/p&gt;&lt;p&gt;{{T1}}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The range is {{response}} years.&lt;/p&gt;"}</t>
  </si>
  <si>
    <t>M6-EyP-19a</t>
  </si>
  <si>
    <t>Calcula la desviación media de un conjunto de medidas</t>
  </si>
  <si>
    <t>&lt;p&gt;Selecciona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A1*
A2
A3</t>
  </si>
  <si>
    <t>Q1 = min = 1, max = 15, step = 1
Q2 = min = 1, max = 15, step = 1
Q3 = min = 1, max = 15, step = 1
Q4 = min = 1, max = 15, step = 1
Q5 = min = 1, max = 15, step = 1
Q6 = list = [2, 3, 4, 6, 7, 8]
Q7 = list = [2, 3, 4, 6, 7, 8]</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</si>
  <si>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
A2 = Lemonlib.round((math.abs({{Q1}}-{{T2}})+math.abs({{Q2}}-{{T2}})+math.abs({{Q3}}-{{T2}})+math.abs({{Q4}}-{{T2}})+math.abs({{T1}}-{{T2}}))/{{Q6}}, 2)
A3 = Lemonlib.round((math.abs({{Q1}}-{{T2}})+math.abs({{Q2}}-{{T2}})+math.abs({{Q3}}-{{T2}})+math.abs({{Q4}}-{{T2}})+math.abs({{T1}}-{{T2}}))/{{Q7}}, 2)</t>
  </si>
  <si>
    <t>&lt;p&gt;Calcula primero la media aritmética:&lt;/p&gt;&lt;p style=\"text-align: center\"&gt;Media = &lt;span class=\"fr-math-v2 fr-draggable\" contenteditable=\"false\" data-original-math=\"\\(\\frac{{{Q1}}\\ +\\ {{Q2}}\\ +\\ {{Q3}}\\ +\\ {{Q4}}\\ +\\ {{T1}}}{5}\\)\" draggable=\"true\"&gt;\\(\\frac{{{Q1}}\\ +\\ {{Q2}}\\ +\\ {{Q3}}\\ +\\ {{Q4}}\\ +\\ {{T1}}}{\\text{5}}\\)&lt;/span&gt; = {{T2}}&lt;/p&gt;&lt;p&gt;Después, obtén la desviación media.&lt;/p&gt;</t>
  </si>
  <si>
    <t>&lt;p&gt;Para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t>
  </si>
  <si>
    <t>{
    "id": "M6-EyP-19a-I-1-EN",
    "stimulus": "&lt;p&gt;Select the mean deviation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t>
  </si>
  <si>
    <t>Calcula la desviacion media de estos datos: {{T1},{{T3}},{{T4}},{{Q1}},{{T2}}</t>
  </si>
  <si>
    <t>&lt;p&gt;Desviación media = {{response}}&lt;/p&gt;</t>
  </si>
  <si>
    <t>Q1 = min = 1, max = 15, step = 1
Q2 = min = 1, max = 15, step = 1
Q3 = min = 1, max = 15, step = 1
Q4 = min = 1, max = 15, step = 1
Q5 = min = 1, max = 15, step = 1</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</si>
  <si>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t>
  </si>
  <si>
    <t>{
    "id": "M6-EyP-19a-E-1-EN",
    "stimulus": "&lt;p&gt;Calculate the mean deviation of these values:&lt;/p&gt;&lt;div style=\"border: 3px solid #B9CD2A; padding: 0.5rem; width: 60%; margin-left: 20%; margin-right: 60% ;\"&gt;&lt;table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"template": "&lt;p&gt;Mean deviation = {{response}}&lt;/p&gt;",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t>
  </si>
  <si>
    <t>M6-EyP-20a</t>
  </si>
  <si>
    <t>Calcula el rango intercuartílico de un conjunto de medidas</t>
  </si>
  <si>
    <t>&lt;p&gt;Selecciona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A1*
A2
A3
A4
A5
Se ven 3</t>
  </si>
  <si>
    <t>Q1 = min = 5, max = 25, step = 1
Q2 = min = 5, max = 25, step = 1
Q3 = min = 5, max = 25, step = 1
Q4 = min = 5, max = 25, step = 1
Q5 = min = 5, max = 25, step = 1
Q6 = min = 5, max = 25, step = 1
Q7 = min = 5, max = 25,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</si>
  <si>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
A2 = {{T8}}+1
A3 = {{T8}}+2
A4 = {{T8}}-1
A5 = {{T8}}-2</t>
  </si>
  <si>
    <t>&lt;p&gt;Primero tienes que ordenar los números:&lt;/p&gt;&lt;p style=\"text-align: center\"&gt;{{T1}}, {{T2}}, {{T3}}, {{T4}}, {{T5}}, {{T6}}, {{T7}}&lt;/p&gt;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</si>
  <si>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t>
  </si>
  <si>
    <t>{
    "id": "M6-EyP-20a-I-1-EN",
    "stimulus": "&lt;p&gt;Select the interquartile range of the following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</si>
  <si>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</si>
  <si>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</si>
  <si>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
A2 = {{T12}}+1
A3 = {{T12}}+2
A4 = {{T12}}-1
A5 = {{T12}}-2</t>
  </si>
  <si>
    <t>&lt;p&gt;Primero tienes que ordenar los números:&lt;/p&gt;&lt;p style=\"text-align: center\"&gt;{{T1}}, {{T2}}, {{T3}}, {{T4}}, {{T5}}, {{T6}}, {{T7}}, {{T8}}, {{T9}}&lt;/p&gt;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</si>
  <si>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t>
  </si>
  <si>
    <t>{
    "id": "M6-EyP-20a-I-2-EN",
    "stimulus": "&lt;p&gt;Select the interquartile range of the following data set:&lt;/p&gt;&lt;div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</si>
  <si>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</si>
  <si>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
Q9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</si>
  <si>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
A2 = {{T12}}+1
A3 = {{T12}}+2
A4 = {{T12}}-1
A5 = {{T12}}-2</t>
  </si>
  <si>
    <t>&lt;p&gt;Primero tienes que ordenar los números:&lt;/p&gt;&lt;p style=\"text-align: center\"&gt;{{T1}}, {{T2}}, {{T3}}, {{T4}}, {{T5}}, {{T6}}, {{T7}}, {{T8}}, {{T9}}, {{T10}}&lt;/p&gt;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</si>
  <si>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t>
  </si>
  <si>
    <t>{
    "id": "M6-EyP-20a-I-3-EN",
    "stimulus": "&lt;p&gt;Select the interquartile range of the following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</si>
  <si>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t>
  </si>
  <si>
    <t>&lt;p&gt;Rango intercuartílico = {{response}}&lt;/p&gt;</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</si>
  <si>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t>
  </si>
  <si>
    <t>{
    "id": "M6-EyP-20a-E-1-EN",
    "stimulus": "&lt;p&gt;Calculate the interquartile range for this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"template": "&lt;p&gt;Interquartile range = {{response}}&lt;/p&gt;",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</si>
  <si>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</si>
  <si>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t>
  </si>
  <si>
    <t>{
    "id": "M6-EyP-20a-E-2-EN",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"&lt;p&gt;Interquartile range = {{response}}&lt;/p&gt;",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</si>
  <si>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t>
  </si>
  <si>
    <t>Q1 = min = 5, max = 25, step = 1
Q2 = min = 5, max = 25, step = 1
Q3 = min = 5, max = 25, step = 1
Q4 = min = 5, max = 25, step = 1
Q5 = min = 5, max = 25, step = 1
Q6 = min = 5, max = 25, step = 1
Q7 = min = 5, max = 25, step = 1
Q8 = min = 5, max = 25, step = 1
Q9 = min = 5, max = 25, step = 1
Q10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</si>
  <si>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t>
  </si>
  <si>
    <t>{
    "id": "M6-EyP-20a-E-3-EN",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"&lt;p&gt;Interquartile range = {{response}}&lt;/p&gt;",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t>
  </si>
  <si>
    <t>M6-EyP-21a</t>
  </si>
  <si>
    <t>Describe cómo afecta a la media y a la mediana añadir o eliminar una medida de un conjunto</t>
  </si>
  <si>
    <t xml:space="preserve">Tres coleccionistas tenían {{Q1}}, {{Q2}} y {{Q3}} monedas respectivamente. El primero de ellos se ha comprado {{Q4}} monedas más. ¿Cómo afecta esto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
</t>
  </si>
  <si>
    <t>Q1=Min=40;Max=50;Step=1
Q2=Min=10;Max=39;Step=1
Q3=Min=10;Max=39;Step=1
Q4=Min=10;Max=20;Step=1</t>
  </si>
  <si>
    <t>&lt;p&gt;La media es el resultado de sumar todos los valores y dividirlo por el número de datos.&lt;/p&gt;&lt;p&gt;La mediana es el valor en la posición central de un conjunto de datos.&lt;/p&gt;</t>
  </si>
  <si>
    <t>&lt;p&gt;La media es el resultado de sumar todos los valores y dividirlo por el número de datos. Como uno de los valores ha aumentado, la media tiene que aumentar.&lt;/p&gt;&lt;p&gt;La mediana es el valor en la posición central de un conjunto de datos. Como ha aumentado uno de los extremos, el valor central sigue siendo el mismo.&lt;/p&gt;</t>
  </si>
  <si>
    <t>{"id":"M6-EyP-21a-I-1-EN","stimulus":"&lt;p&gt;Three collectors had {{Q1}}, {{Q2}}, and {{Q3}} coins respectively. The first one has bought {{Q4}} more coins. How does this affect the mean and the median?&lt;/p&gt;","hint":"&lt;p&gt;The &lt;b&gt;mean&lt;/b&gt; is the result of adding all the values and dividing it by the number of data points.&lt;/p&gt;&lt;p&gt;The &lt;b&gt;median&lt;/b&gt; is the value in the middle position of a data set.&lt;/p&gt;","feedback":"&lt;p&gt;The &lt;b&gt;mean&lt;/b&gt; is the result of adding all the values and dividing it by the number of data points. Since one of the values has increased, the mean has to increase.&lt;/p&gt;&lt;p&gt;The &lt;b&gt;median&lt;/b&gt; is the value in the middle position of a data set. Since one of the extremes has increased, the middle value remains the same.&lt;/p&gt;","seed":{"parameters":[{"name":"Q1","label":null,"min":40,"max":50,"step":1},{"name":"Q2","label":null,"min":10,"max":39,"step":1},{"name":"Q3","label":null,"min":10,"max":39,"step":1},{"name":"Q4","label":null,"min":10,"max":20,"step":1}],"calculated":[{"name":"A1","label":"The mean increases and the median remains the same.","function":""},{"name":"A2","label":"The mean decreases and the median remains the same.","function":"","incorrect":true},{"name":"A3","label":"The mean remains the same and the median increases.","function":"","incorrect":true},{"name":"A4","label":"The mean remains the same and the median decreases.","function":"","incorrect":true},{"name":"A5","label":"The mean and the median increase.","function":"","incorrect":true},{"name":"A6","label":"The mean and the median decrease.","function":"","incorrect":true},{"name":"A7","label":"The mean decreases and the median increases.","function":"","incorrect":true},{"name":"A8","label":"The mean increases and the median decreases.","function":"","incorrect":true},{"name":"A9","label":"The mean and the median remain the same.","function":"","incorrect":true}],"uniques":true},"algorithm":{"name":"trueFalse","template":"Multiple choice – standard","params":{"countCorrect":1,"countIncorrect":2,"showCheckIcon":true}}}</t>
  </si>
  <si>
    <t>En un grupo de cuatro amigos, tres de ellos tienen entre {{Q1}} y {{Q2}} fotografías cada uno, mientras que el otro de ellos tiene solo {{Q3}}. Si este último perdiese todas sus fotos,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</si>
  <si>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Q1=Min=100;Max=200;Step=1
Q2=Min=100;Max=200;Step=1
Q3=Min=10;Max=50;Step=1</t>
  </si>
  <si>
    <t>&lt;p&gt;La media es el resultado de sumar todos los valores y dividirlo por el número de datos. Como el valor más bajo del grupo desaparece, la media aumenta.&lt;/p&gt;&lt;p&gt;La mediana es el valor en la posición central de un conjunto de datos. Como pasamos de 4 valores a 3 valores porque desaparece el más bajo, la posición central se desplaza hacia arriba.&lt;/p&gt;</t>
  </si>
  <si>
    <t>{"id":"M6-EyP-21a-I-2-EN","stimulus":"&lt;p&gt;In a group of four friends, three of them have between {{T1}} and {{T2}} photographs each, while the fourth has only {{Q3}}. If the latter lost all their photos, how would it affect the mean and the median?&lt;/p&gt;","hint":"&lt;p&gt;The &lt;b&gt;mean&lt;/b&gt; is the result of adding all the values and dividing it by the number of data points.&lt;/p&gt;&lt;p&gt;The &lt;b&gt;median&lt;/b&gt; is the value in the central position of a data set.&lt;/p&gt;","feedback":"&lt;p&gt;The &lt;b&gt;mean&lt;/b&gt; is the result of adding all the values and dividing it by the number of data points. As the lowest value in the group disappears, the mean increases.&lt;/p&gt;&lt;p&gt;The &lt;b&gt;median&lt;/b&gt; is the value in the central position of a data set. Since we go from 4 values to 3 values because the lowest value disappears, the central position moves upward.&lt;/p&gt;","seed":{"parameters":[{"name":"Q1","label":null,"min":100,"max":200,"step":5},{"name":"Q2","label":null,"min":100,"max":200,"step":5},{"name":"Q3","label":null,"min":10,"max":50,"step":1}],"calculated":[{"name":"T1","label":"{{function}}","function":"math.min({{Q1}}, {{Q2}})","temp":true},{"name":"T2","label":"{{function}}","function":"math.max({{Q1}}, {{Q2}})","temp":true},{"name":"A1","label":"The mean increases, and the median remains the same.","function":"","incorrect":true},{"name":"A2","label":"The mean decreases, and the median remains the same.","function":"","incorrect":true},{"name":"A3","label":"The mean remains the same, and the median increases.","function":"","incorrect":true},{"name":"A4","label":"The mean remains the same, and the median decreases.","function":"","incorrect":true},{"name":"A5","label":"Both mean and median increase.","function":""},{"name":"A6","label":"Both mean and median decrease.","function":"","incorrect":true},{"name":"A7","label":"The mean decreases, and the median increases.","function":"","incorrect":true},{"name":"A8","label":"The mean increases, and the median decreases.","function":"","incorrect":true},{"name":"A9","label":"Both mean and median remain the same.","function":"","incorrect":true}],"uniques":true},"algorithm":{"name":"trueFalse","template":"Multiple choice – standard","params":{"countCorrect":1,"countIncorrect":2,"showCheckIcon":true}}}</t>
  </si>
  <si>
    <t>Cuatro amigas tienen entre {{Q1}} € y {{Q2}} € cada una. Si a la que menos tiene le quitasen {{Q3}} €,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</si>
  <si>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Q1=Min=10;Max=30;Step=1
Q2=Min=10;Max=30;Step=1
Q3=Min=1;Max=9;Step=1</t>
  </si>
  <si>
    <t>&lt;p&gt;La media es el resultado de sumar todos los valores y dividirlo por el número de datos. Como uno de los valores ha disminuido, la media tiene que disminuir.&lt;/p&gt;&lt;p&gt;La mediana es el valor en la posición central de un conjunto de datos. Como ha bajado uno de los extremos, el valor central sigue siendo el mismo.&lt;/p&gt;</t>
  </si>
  <si>
    <t>{"id":"M6-EyP-21a-I-3-EN","stimulus":"&lt;p&gt;Four friends have between ${{T1}} and ${{T2}} each. If the one who has the least had ${{Q3}} taken away, how would it affect the average and the median?&lt;/p&gt;","hint":"&lt;p&gt;The &lt;b&gt;average&lt;/b&gt; is the result of adding all the values ​​and dividing it by the number of data.&lt;/p&gt;&lt;p&gt;The &lt;b&gt;median&lt;/b&gt; is the value in the central position of a set of data.&lt;/p&gt;","feedback":"&lt;p&gt;The &lt;b&gt;average&lt;/b&gt; is the result of adding all the values ​​and dividing it by the number of data. Since the value has decreased, the average must decrease.&lt;/p&gt;&lt;p&gt;The &lt;b&gt;median&lt;/b&gt; is the value in the central position of a set of data. Since the value has dropped at one of the ends, the central value remains the same.&lt;/p&gt;","seed":{"parameters":[{"name":"Q1","label":null,"min":10,"max":30,"step":1},{"name":"Q2","label":null,"min":10,"max":30,"step":1},{"name":"Q3","label":null,"min":1,"max":9,"step":1}],"calculated":[{"name":"T1","label":"{{function}}","function":"math.min({{Q1}}, {{Q2}})","temp":true},{"name":"T2","label":"{{function}}","function":"math.max({{Q1}}, {{Q2}})","temp":true},{"name":"A1","label":"The average increases and the median remains the same.","function":"","incorrect":true},{"name":"A2","label":"The average decreases and the median remains the same.","function":""},{"name":"A3","label":"The average remains the same and the median increases.","function":"","incorrect":true},{"name":"A4","label":"The average remains the same and the median decreases.","function":"","incorrect":true},{"name":"A5","label":"The average and the median increase.","function":"","incorrect":true},{"name":"A6","label":"The average and the median decrease.","function":"","incorrect":true},{"name":"A7","label":"The average decreases and the median increases.","function":"","incorrect":true},{"name":"A8","label":"The average increases and the median decreases.","function":"","incorrect":true},{"name":"A9","label":"The average and the median remain the same.","function":"","incorrect":true}],"uniques":true},"algorithm":{"name":"trueFalse","template":"Multiple choice – standard","params":{"countCorrect":1,"countIncorrect":2,"showCheckIcon":true}}}</t>
  </si>
  <si>
    <t>M6-EyP-22a</t>
  </si>
  <si>
    <t>Cuenta el número de datos de una medición estadística</t>
  </si>
  <si>
    <t>&lt;p&gt;El siguiente diagrama representa el número de personas que han ido a un gimnasio durante la semana pasada. Cada punto representa a {{Q6}} personas. Completa la siguiente frase con la respuesta correcta.&lt;/p&gt;&lt;div class=\"fr-chart\" data-chart='{\"type\": \"pictograph\", \"series\": [{\"img\": \"{{Q1.img}}\", \"value\":{{Q1}} },{\"img\": \"{{Q2.img}}\", \"value\":{{Q2}}},{\"img\": \"{{Q3.img}}\", \"value\":{{Q3}} }, {\"img\": \"{{Q4.img}}\", \"value\":{{Q4}} }, {\"img\": \"{{Q5.img}}\", \"value\":{{Q5}} }], \"labels\":[\"{{Q1.label}}\",\"{{Q2.label}}\",\"{{Q3.label}}\",\"{{Q4.label}}\",\"{{Q5.label}}\"]}'&gt;&lt;/div&gt;</t>
  </si>
  <si>
    <t>&lt;p&gt;A lo largo de la semana, {{response}} personas fueron a ese gimnasio.&lt;/p&gt;</t>
  </si>
  <si>
    <t>Q1 = min = 1; max = 5; step = 1
Q2 = min = 1; max = 5; step = 1
Q3 = min = 1; max = 5; step = 1
Q4 = min = 1; max = 5; step = 1
Q5 = min = 1; max = 5; step = 1
Q6 = min = 6; max = 10; step = 1</t>
  </si>
  <si>
    <t>T1 = {{Q1}}+{{Q2}}+{{Q3}}+{{Q4}}+{{Q5}}
A1 = {{T1}}*{{Q6}}
A2 = ({{Q2}}+{{Q3}}+{{Q4}}+{{Q5}})*{{Q6}}
A3 = {{T1}}</t>
  </si>
  <si>
    <t>&lt;p&gt;Cada punto representa a {{Q1}} personas.&lt;/p&gt;</t>
  </si>
  <si>
    <t>&lt;p&gt;Cada punto representa a {{Q6}} personas. Por eso:&lt;/p&gt;&lt;p style=\"text-align: center\"&gt;{{Q1}} + {{Q2}} + {{Q3}} + {{Q4}} + {{Q5}} = {{T1}}&lt;/p&gt;&lt;p style=\"text-align: center\"&gt;{{T1}} × {{Q6}} = {{A1}}&lt;/p&gt;</t>
  </si>
  <si>
    <t>{
    "id": "M6-EyP-22a-I-1-EN",
    "stimulus": "&lt;p&gt;The diagram below represents the number of people who have gone to a gym in the past week. Each point represents {{Q6}} people. Complete the following sentence with the correct answer.&lt;/p&gt;&lt;div style=\"display:flex; justify-content:center;\"&gt;&lt;div class=\"fr-chart\" data-chart='{\"type\": \"pictograph\", \"series\": [{\"img\": \"{{Q1.img}}\", \"value\":{{Q1}}},{\"img\": \"{{Q2.img}}\", \"value\":{{Q2}}},{\"img\": \"{{Q3.img}}\", \"value\":{{Q3}}}, {\"img\": \"{{Q4.img}}\" , \"value\":{{Q4}} }, {\"img\": \"{{Q5.img}}\", \"value\":{{Q5}}}], \"labels\":[\"{{Q1.label}}\",\"{{Q2.label}}\",\"{{Q3.label}}\",\"{{Q4.label}}\",\"{{Q5.label}}\"]}'&gt;&lt;/div&gt;&lt;/div&gt;",
    "template": "&lt;p&gt;Throughout the week, {{response}} people went to that gym.&lt;/p&gt;",
    "hint": "&lt;p&gt;Each dot represents {{Q6}} people.&lt;/p&gt;",
    "feedback": "&lt;p&gt;Each dot represents {{Q6}} people. So:&lt;/p&gt;&lt;p style=\"text-align: center\"&gt;{{Q1}} + {{Q2}} + {{Q3}} + {{Q4}} + {{Q5}} = {{T1}}&lt;/p&gt;&lt;p style=\"text-align: center\"&gt;{{T1}} × {{Q6}} = {{A1}}&lt;/p&gt;",
    "seed": {
        "parameters": [
            {
                "name": "Q1",
                "label": "Monday",
                "img": "https://blueberry-assets.oneclick.es/M2_EyP_6b_1.png",
                "min": 1,
                "max": 5,
                "step": 1
            },
            {
                "name": "Q2",
                "label": "Tuesday",
                "img": "https://blueberry-assets.oneclick.es/M2_EyP_6b_1.png",
                "min": 1,
                "max": 5,
                "step": 1
            },
            {
                "name": "Q3",
                "label": "Wednesday",
                "img": "https://blueberry-assets.oneclick.es/M2_EyP_6b_1.png",
                "min": 1,
                "max": 5,
                "step": 1
            },
            {
                "name": "Q4",
                "label": "Thursday",
                "img": "https://blueberry-assets.oneclick.es/M2_EyP_6b_1.png",
                "min": 1,
                "max": 5,
                "step": 1
            },
            {
                "name": "Q5",
                "label": "Friday",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t>
  </si>
  <si>
    <t>&lt;p&gt;En la siguiente curva de frecuencias se han apuntado el número de películas que estos niños han visto durante el último mes. Completa la siguiente frase con la respuesta correcta.&lt;/p&gt;&lt;div class=\"fr-chart ct-chart ct-minor-seventh\" data-chart='{\"type\": \"line\", \"series\": [{\"name\": \"Películas\", \"data\": [{{Q1}}, {{Q2}}, {{Q3}}, {{Q4}}]}], \"labels\":[\"{{Q5}}\", \"{{Q6}}\", \"{{Q7}}\", \"{{Q8}}\"], \"options\": {\"low\":0, \"axisY\": {\"onlyInteger\": true}}}'&gt;&lt;/div&gt;</t>
  </si>
  <si>
    <t>&lt;p&gt;Estos niños han visto {{response}} películas.&lt;/p&gt;</t>
  </si>
  <si>
    <t>Q1 = Min = 0; Max = 12; Step = 1
Q2 = Min = 0; Max = 12; Step = 1
Q3 = Min = 0; Max = 12; Step = 1
Q4 = Min = 0; Max = 12; Step = 1
Q5 = List = Sonia, Hugo, Ana, Manuel, Emma, Javier, Blanca
Q6 = List = Sonia, Hugo, Ana, Manuel, Emma, Javier, Blanca
Q7 = List = Sonia, Hugo, Ana, Manuel, Emma, Javier, Blanca
Q8 = List = Sonia, Hugo, Ana, Manuel, Emma, Javier, Blanca
Q9 = Min = 0; Max = 12; Step = 1
Q10 = Min = 0; Max = 12; Step = 1</t>
  </si>
  <si>
    <t>A1 = {{Q1}}+{{Q2}}+{{Q3}}+{{Q4}}
A2 = {{Q1}}+{{Q2}}+{{Q3}}+{{Q9}}
A3 = {{Q1}}+{{Q2}}+{{Q3}}+{{Q10}}</t>
  </si>
  <si>
    <t>&lt;p&gt;La altura que alcanza la curva representa el número de películas que ha visto cada uno.&lt;/p&gt;</t>
  </si>
  <si>
    <t>&lt;p&gt;La altura que alcanza la curva representa el número de películas que ha visto cada uno. Por eso:&lt;/p&gt;&lt;p style=\"text-align: center\"&gt;{{Q1}} + {{Q2}} + {{Q3}} + {{Q4}} = {{A1}}&lt;/p&gt;</t>
  </si>
  <si>
    <t>{
    "id": "M6-EyP-22a-I-2-EN",
    "stimulus": "&lt;p&gt;In the following frequency curve, the number of movies that these children have seen during the last month has been recorded. Complete the following sentence with the correct answer.&lt;/p&gt;&lt;div style=\"display:flex; justify-content:center;\"&gt;&lt;div class=\"fr-chart ct-chart ct-minor-seventh\" data-chart ='{\"type\": \"line\", \"series\": [{\"name\": \"Movies\", \"data\": [{{Q1}}, {{Q2}}, {{Q3}}, {{Q4}}]}], \"labels\":[\"{{Q5}}\", \"{{Q6}}\", \"{{Q7}}\", \"{{Q8}}\"], \"options\": { \"low\":0, \"axisY\": {\"onlyInteger\": true}}}'&gt;&lt;/div&gt;&lt;/div&gt;",
    "template": "&lt;p&gt;These children have seen {{response}} movies.&lt;/p&gt;",
    "hint": "&lt;p&gt;The height that the curve reaches represents the number of movies that each person has seen.&lt;/p&gt;",
    "feedback": "&lt;p&gt;The height the curve reaches represents the number of movies each person has seen. Therefore:&lt;/p&gt;&lt;p style=\"text-align: center\"&gt;{{Q1}} + {{Q2}} + {{Q3}} + {{Q4}} = {{A1}}&lt;/ p&gt;",
    "seed": {
        "parameters": [
            {
                "name": "Q1",
                "label": "",
                "min": 0,
                "max": 10,
                "step": 1
            },
            {
                "name": "Q2",
                "label": "",
                "min": 0,
                "max": 10,
                "step": 1
            },
            {
                "name": "Q3",
                "label": "",
                "min": 0,
                "max": 10,
                "step": 1
            },
            {
                "name": "Q4",
                "label": "",
                "min": 0,
                "max": 10,
                "step": 1
            },
            {
                "name": "Q5",
                "label": "",
                "list": [
                    "Sonia",
                    "Hugh",
                    "Anna",
                    "Manuel",
                    "Emma",
                    "Jennifer",
                    "Bryan"
                ]
            },
            {
                "name": "Q6",
                "label": "",
                "list": [
                    "Sonia",
                    "Hugh",
                    "Anna",
                    "Manuel",
                    "Emma",
                    "Jennifer",
                    "Bryan"
                ]
            },
            {
                "name": "Q7",
                "label": "",
                "list": [
                    "Sonia",
                    "Hugh",
                    "Anna",
                    "Manuel",
                    "Emma",
                    "Jennifer",
                    "Bryan"
                ]
            },
            {
                "name": "Q8",
                "label": "",
                "list": [
                    "Sonia",
                    "Hugh",
                    "Anna",
                    "Manuel",
                    "Emma",
                    "Jennifer",
                    "Bryan"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t>
  </si>
  <si>
    <t>&lt;p&gt;Una página web educativa envía a los profesores una gráfica como esta con el número de actividades que hacen sus alumnos cada día. ¿Cuántas han hecho en total estos 5 alumnos? Arrastra la cantidad correcta.&lt;/p&gt;&lt;div class=\"fr-chart ct-chart ct-minor-seventh\" data-chart='{\"type\": \"bar\", \"series\": [{\"name\": \"Actividades\", \"data\": [{{Q1}}, {{Q2}}, {{Q3}}, {{Q4}}, {{Q5}}]}], \"labels\":[\"{{Q6}}\", \"{{Q7}}\", \"{{Q8}}\", \"{{Q9}}\", \"{{Q10}}\"], \"options\": {\"low\":0, \"axisY\": {\"onlyInteger\": true}}}'&gt;&lt;/div&gt;</t>
  </si>
  <si>
    <t>&lt;p&gt;Han hecho {{response}} actividades entre todos.&lt;/p&gt;</t>
  </si>
  <si>
    <t>Q1 = Min = 0; Max = 10; Step = 1
Q2 = Min = 0; Max = 10; Step = 1
Q3 = Min = 0; Max = 10; Step = 1
Q4 = Min = 0; Max = 10; Step = 1
Q5 = Min = 0; Max = 10; Step = 1
Q6 = List = Nombres
Q7 = List = Nombres
Q8 = List = Nombres
Q9 = List = Nombres
Q10 = List = Nombres
Q11 = Min = 0; Max = 10; Step = 1
Q12 = Min = 0; Max = 10; Step = 1</t>
  </si>
  <si>
    <t>A1 = {{Q1}}+{{Q2}}+{{Q3}}+{{Q4}}+{{Q5}}
A2 = {{Q1}}+{{Q2}}+{{Q3}}+{{Q4}}+{{Q11}}
A3 = {{Q1}}+{{Q2}}+{{Q3}}+{{Q4}}+{{Q12}}</t>
  </si>
  <si>
    <t>&lt;p&gt;La altura que alcanza cada barra representa el número de actividades que ha hecho cada uno.&lt;/p&gt;</t>
  </si>
  <si>
    <t>&lt;p&gt;La altura que alcanza cada barra representa el número de actividades que ha hecho cada uno. Por eso:&lt;/p&gt;&lt;p style=\"text-align: center\"&gt;{{Q1}} + {{Q2}} + {{Q3}} + {{Q4}} + {{Q5}} = {{A1}}&lt;/p&gt;</t>
  </si>
  <si>
    <t>{
    "id": "M6-EyP-22a-I-3-EN",
    "stimulus": "&lt;p&gt;An educational website sends teachers a graph like this with the number of activities their students do each day. How many have these 5 students made in total? Drag the correct amount.&lt;/p&gt;&lt;div style=\"display:flex; justify-content:center;\"&gt;&lt;div class=\"fr-chart ct-chart ct-minor-seventh\" data-chart='{\"type\": \"bar\", \"series\": [{\"name\": \"Activities\", \"data\": [{{Q1}}, {{Q2}}, {{Q3}}, {{Q4}}, {{Q5}}]}], \"labels\":[\"{{Q6}}\", \"{{Q7}}\", \"{{Q8}}\", \"{{Q9}}\", \"{{Q10}}\"], \"options\": {\"low\":0, \"axisY\": {\"onlyInteger\": true}}}'&gt;&lt;/div&gt;&lt;/div&gt;",
    "template": "&lt;p&gt;They have done {{response}} activities.&lt;/p&gt;",
    "hint": "&lt;p&gt;The height that each bar reaches represents the number of activities that each one has done.&lt;/p&gt;",
    "feedback": "&lt;p&gt;The height each bar reaches represents the number of activities each one has done. 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t>
  </si>
  <si>
    <t>&lt;p&gt;Cuatro amigos han creado este gráfico para apuntar la fruta que han comido durante la semana pasada. Si cada icono representa {{Q9}} piezas de fruta, ¿cuántas piezas de fruta han consumido en total?&lt;/p&gt;&lt;div class=\"fr-chart\" data-chart='{\"type\": \"pictograph\", \"series\": [{\"img\": \"{{Q1.img}}\", \"value\":{{Q1}} },{\"img\": \"{{Q2.img}}\", \"value\":{{Q2}}},{\"img\": \"{{Q3.img}}\", \"value\":{{Q3}} }, {\"img\": \"{{Q4.img}}\", \"value\":{{Q4}} }], \"labels\":[\"{{Q5}}\", \"{{Q6}}\", \"{{Q7}}\", \"{{Q8}}\"]}'&gt;&lt;/div&gt;</t>
  </si>
  <si>
    <t>&lt;p&gt;Entre todos han comido {{response}} piezas de fruta.&lt;/p&gt;</t>
  </si>
  <si>
    <t>Q1-Q4 = list: [1, 2,3,4, 5]
Q5 = List = "David", "Gloria", "Óscar", "Beatriz"
Q6 = List = "David", "Gloria", "Óscar", "Beatriz"
Q7 = List = "David", "Gloria", "Óscar", "Beatriz"
Q8 = List = "David", "Gloria", "Óscar", "Beatriz"
Q9 = list: [2,3]</t>
  </si>
  <si>
    <t>T1 = {{Q1}}+{{Q2}}+{{Q3}}+{{Q4}}
A1 = {{T1}}*{{Q9}}</t>
  </si>
  <si>
    <t>&lt;p&gt;Cada columna de iconos representa el número de piezas de fruta de cada uno.&lt;/p&gt;</t>
  </si>
  <si>
    <t>&lt;p&gt;Cada columna de iconos representa el número de piezas de fruta de cada uno. Por eso:&lt;/p&gt;&lt;p style=\"text-align: center\"&gt;{{Q1}} + {{Q2}} + {{Q3}} + {{Q4}} = {{T1}}&lt;/p&gt;&lt;p style=\"text-align: center\"&gt;{{T1}} × {{Q9}} = {{A1}}&lt;/p&gt;</t>
  </si>
  <si>
    <t>{
    "id": "M6-EyP-22a-E-1-EN",
    "stimulus": "&lt;p&gt;Four friends have created this chart to record the fruit they have eaten in the past week. If each icon represents {{Q9}} pieces of fruit, how many pieces of fruit have they eaten in total?&lt;/p&gt;&lt;div style=\"display:flex; justify-content:center;\"&gt;&lt;div class=\"fr-chart\" data-chart='{\"type\": \"pictograph\", \"series\": [{\"img\": \"{{Q1.img}}\", \"value\":{{Q1}} },{\"img\": \"{{Q2.img}}\", \"value\":{{Q2}}},{\"img\": \"{{Q3.img}}\", \"value\":{{Q3}} }, {\"img\": \"{{Q4.img}}\", \"value\":{{Q4}} }], \"labels\":[\"{{Q5}}\", \"{{Q6}}\", \"{{Q7}}\", \"{{Q8}}\"]}'&gt;&lt;/div&gt;&lt;/div&gt;",
    "template": "&lt;p&gt;Together they ate {{response}} pieces of fruit.&lt;/p&gt;",
    "hint": "&lt;p&gt;Each column of icons represents the number of pieces of fruit in each one.&lt;/p&gt;",
    "feedback": "&lt;p&gt;Each column of icons represents the number of pieces of fruit in each. Therefore:&lt;/p&gt;&lt;p style=\"text-align: center\"&gt;{{Q1}} + {{Q2}} + {{Q3}} + {{Q4}} = {{T1}}&lt;/ 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"Betty",
                    "Ashley"
                ]
            },
            {
                "name": "Q6",
                "label": "",
                "list": [
                    "David",
                    "Gloria",
                    "Óscar",
                    "Betty",
                    "Ashley"
                ]
            },
            {
                "name": "Q7",
                "label": "Viernes",
                "list": [
                    "David",
                    "Gloria",
                    "Óscar",
                    "Betty",
                    "Ashley"
                ]
            },
            {
                "name": "Q8",
                "label": "",
                "list": [
                    "David",
                    "Gloria",
                    "Óscar",
                    "Betty",
                    "Ashley"
                ]
            },
            {
                "name": "Q9",
                "label": "",
                "min": 2,
                "max": 3,
                "step": 1
            }
        ],
        "calculated": [
            {
                "name": "T1",
                "label": "{{function}}",
                "function": "{{Q1}}+{{Q2}}+{{Q3}}+{{Q4}}",
                "temp": "true"
            },
            {
                "name": "A1",
                "label": "{{function}}",
                "function": "{{T1}}*{{Q9}}"
            }
        ],
        "uniques": true
    },
    "algorithm": {
        "name": "calculateOperation",
        "params": {
            "method": "equivLiteral",
            "keyboard": "NUMERICAL"
        }
    }
}</t>
  </si>
  <si>
    <t>&lt;p&gt;Raquel ha apuntado en la siguiente gráfica los kilometros que caminó cada uno de los días que estuvo visitando una ciudad. ¿Cuánto anduvo en total durante los cuatro días?&lt;/p&gt;&lt;div class=\"fr-chart ct-chart ct-minor-seventh\" data-chart='{\"type\": \"line\", \"series\": [{\"name\": \"Kilómetros\", \"data\": [{{Q1}}, {{Q2}}, {{Q3}}, {{Q4}}]}], \"labels\":[\"Día 1\", \"Día 2\", \"Día 3\", \"Día 4\", \"\"], \"options\": {\"low\":0, \"axisY\": {\"onlyInteger\": true}}}'&gt;&lt;/div&gt;</t>
  </si>
  <si>
    <t>&lt;p&gt;Caminó {{response}} km.&lt;/p&gt;</t>
  </si>
  <si>
    <t>Q1 = Min = 1; Max = 10; Step = 1
Q2 = Min = 1; Max = 10; Step = 1
Q3 = Min = 1; Max = 10; Step = 1
Q4 = Min = 1; Max = 10; Step = 1
Q5 = Min = 1; Max = 10; Step = 1</t>
  </si>
  <si>
    <t>A1 = {{Q1}}+{{Q2}}+{{Q3}}+{{Q4}}</t>
  </si>
  <si>
    <t>&lt;p&gt;La altura que alcanza la curva representa los kilómetros andados.&lt;/p&gt;</t>
  </si>
  <si>
    <t>&lt;p&gt;La altura que alcanza la curva representa los kilómetros andados. Por eso:&lt;/p&gt;&lt;p style=\"text-align: center\"&gt;{{Q1}} + {{Q2}} + {{Q3}} + {{Q4}} = {{A1}}&lt;/p&gt;</t>
  </si>
  <si>
    <t>{
    "id": "M6-EyP-22a-E-2-EN",
    "stimulus": "&lt;p&gt;Raquel has written down in the following graph the kilometers that she walked each of the days that she was visiting a city. How far did she walk in total during the four days?&lt;/p&gt;&lt;div style=\"display:flex; justify-content:center;\"&gt;&lt;div class=\"fr-chart ct-chart ct-minor-seventh\" data-chart='{\"type\": \"line\", \"series\": [{\"name\": \"Kilometers\", \"data\": [{{Q1}}, {{Q2}}, {{Q3}}, {{Q4}}]}], \"labels\":[\"Day 1\", \"Day 2\", \"Day 3\", \"Day 4\", \"\"], \"options\": {\"low\":0, \"axisY\": {\"onlyInteger\": true}}}'&gt;&lt;/div&gt;&lt;/div&gt;",
    "template": "&lt;p&gt;She walked {{response}} km.&lt;/p&gt;",
    "hint": "&lt;p&gt;The height reached by the curve represents the kilometers walked.&lt;/p&gt;",
    "feedback": "&lt;p&gt;The height that the curve reaches represents the kilometers walked. Therefore:&lt;/p&gt;&lt;p style=\"text-align: center\"&gt;{{Q1}} + {{Q2}} + {{Q3}} + {{Q4}} = {{A1}}&lt;/ 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t>
  </si>
  <si>
    <t>&lt;p&gt;Javier ha apuntado en esta gráfica el número de perros que ha cuidado cada día desde que empezó a trabajar como cuidador. ¿Cuánto tiempo lleva haciendo este trabajo?&lt;/p&gt;&lt;div class=\"fr-chart ct-chart ct-minor-seventh\" data-chart='{\"type\": \"bar\", \"series\": [{\"name\": \"Días\", \"data\": [{{Q1}}, {{Q2}}, {{Q3}}, {{Q4}}, {{Q5}}]}], \"labels\":[\"Ningún perro\", \"1 perro\", \"2 perros\", \"3 perros\", \"4 perros\"], \"options\": {\"low\":0, \"axisY\": {\"onlyInteger\": true}}}'&gt;&lt;/div&gt;</t>
  </si>
  <si>
    <t>&lt;p&gt;Lleva trabajando desde hace {{response}} días.&lt;/p&gt;</t>
  </si>
  <si>
    <t>A1 = {{Q1}}+{{Q2}}+{{Q3}}+{{Q4}}+{{Q5}}</t>
  </si>
  <si>
    <t>&lt;p&gt;La altura que alcanza cada barra representa el número de días.&lt;/p&gt;</t>
  </si>
  <si>
    <t>&lt;p&gt;La altura que alcanza cada barra representa el número de días. Por eso:&lt;/p&gt;&lt;p style=\"text-align: center\"&gt;{{Q1}} + {{Q2}} + {{Q3}} + {{Q4}} + {{Q5}} = {{A1}}&lt;/p&gt;</t>
  </si>
  <si>
    <t>{
    "id": "M6-EyP-22a-E-3-EN",
    "stimulus": "&lt;p&gt;Xavier has recorded in this graph the number of dogs he has cared for each day since he started working as a dog sitter. How long has he been doing this work?&lt;/p&gt;&lt;div style=\"display:flex; justify-content:center;\"&gt;&lt;div class=\"fr-chart ct-chart ct-minor-seventh\" data-chart= '{\"type\": \"bar\", \"series\": [{\"name\": \"Days\", \"data\": [{{Q1}}, {{Q2}}, {{Q3}}, {{Q4}}, {{Q5}}]}], \"labels\":[\"No dogs\", \"1 dog\", \"2 dogs\", \"3 dogs\", \"4 dogs\"], \"options\": {\"low \":0, \"axisY\": {\"onlyInteger\": true}}}'&gt;&lt;/div&gt;&lt;/div&gt;",
    "template": "&lt;p&gt;He has been working for {{response}} days.&lt;/p&gt;",
    "hint": "&lt;p&gt;The height each bar reaches represents the number of days.&lt;/p&gt;",
    "feedback": "&lt;p&gt;The height each bar reaches represents the number of days. 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t>
  </si>
  <si>
    <t>M6-EyP-23a</t>
  </si>
  <si>
    <t>Determina si una distribución es positiva, negativa o simétrica a partir de la forma de una gráfica de barras</t>
  </si>
  <si>
    <t>&lt;p&gt;¿Cuál es la forma de esta distribución?&lt;/p&gt;&lt;div style=\"display:flex; justify-content:center;\"&gt;&lt;div class=\"fr-chart ct-chart ct-minor-seventh\" data-chart='{\"type\": \"bar\", \"series\": [{\"name\": \"Clase A\", \"data\": [{{Q1}}, {{Q2}}, {{Q3}}, {{Q4}}, {{Q5}}, {{Q6}}, {{Q7}}, {{Q8}}]}], \"labels\":[\"\", \"\", \"\", \"\", \"\", \"\", \"\", \"\"]}',\"options\": {\"low\":0, \"axisY\": {\"onlyInteger\": true}}}'&gt;&lt;/div&gt;&lt;/div&gt;</t>
  </si>
  <si>
    <t>Q1 = "min": 8, "max": 9, "step": 0.1
Q2 = "min": 9, "max": 10, "step": 0.1
Q3 = "min": 8, "max": 9, "step": 0.1
Q4 = "min": 6, "max": 8, "step": 0.1
Q5 = "min": 3, "max": 6, "step": 0.1
Q6 = "min": 2, "max": 3, "step": 0.1
Q7 = "min": 1, "max": 2, "step": 0.1
Q8 = "min": 0, "max": 1, "step": 0.1</t>
  </si>
  <si>
    <t>A1 = Positiva*
A2 = Negativa
A3 = Simétrica</t>
  </si>
  <si>
    <t>&lt;p&gt;Una distribución puede ser:&lt;/p&gt;&lt;ul&gt;&lt;li&gt;Positiva: si los datos se acumulan a la izquierda.&lt;/li&gt;&lt;li&gt;Negativa: si se acumulan a la derecha.&lt;/li&gt;&lt;li&gt;Simétrica: si los datos a la derecha se parecen a los de la izquierda.&lt;/li&gt;&lt;/ul&gt;</t>
  </si>
  <si>
    <t>{
    "id": "M6-EyP-23a-I-1-EN",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"Positive",
                "function": ""
            },
            {
                "name": "A2",
                "label": "Negative",
                "function": "",
                "incorrect": true
            },
            {
                "name": "A3",
                "label": "Symmetric",
                "function": "",
                "incorrect": true
            }
        ],
        "uniques": true
    },
    "algorithm": {
        "name": "trueFalse",
        "template": "Multiple choice – standard",
        "params": {
            "countCorrect": 1,
            "countIncorrect": 2,
            "showCheckIcon": false,
            "columns": 3
        }
    }
}</t>
  </si>
  <si>
    <t>Q8 = "min": 8, "max": 9, "step": 0.1
Q7 = "min": 9, "max": 10, "step": 0.1
Q6 = "min": 8, "max": 9, "step": 0.1
Q5 = "min": 6, "max": 8, "step": 0.1
Q4 = "min": 3, "max": 6, "step": 0.1
Q3 = "min": 2, "max": 3, "step": 0.1
Q2 = "min": 1, "max": 2, "step": 0.1
Q1 = "min": 0, "max": 1, "step": 0.1</t>
  </si>
  <si>
    <t>A1 = Positiva
A2 = Negativa*
A3 = Simétrica</t>
  </si>
  <si>
    <t>{
    "id": "M6-EyP-23a-I-2-EN",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right.&lt;/li&gt;&lt;li&gt;Symmetrical: if the data on the right looks similar to that on the left.&lt;/li&gt;&lt;/ul&gt;",
    "feedback": "&lt;p&gt;A distribution can be:&lt;/p&gt;&lt;ul&gt;&lt;li&gt;Positive: if the data is accumulated to the left.&lt;/li&gt;&lt;li&gt;Negative: if it is accumulated to the right.&lt;/li&gt;&lt;li&gt;Symmetrical: if the data on the right looks similar to that on the left&lt;/li&gt;&lt;/ul&gt;",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"Positive",
                "function": "",
                "incorrect": true
            },
            {
                "name": "A2",
                "label": "Negative",
                "function": ""
            },
            {
                "name": "A3",
                "label": "Symmetrical",
                "function": "",
                "incorrect": true
            }
        ],
        "uniques": true
    },
    "algorithm": {
        "name": "trueFalse",
        "template": "Multiple choice – standard",
        "params": {
            "countCorrect": 1,
            "countIncorrect": 2,
            "showCheckIcon": false,
            "columns": 3
        }
    }
}</t>
  </si>
  <si>
    <t>Q1 = "min": 0.5, "max": 1, "step": 0.1
Q2 = "min": 1, "max": 2, "step": 0.1
Q3 = "min": 4, "max": 5, "step": 0.1
Q4 = "min": 7.5, "max": 8, "step": 0.1
Q5 = "min": 7.5, "max": 8, "step": 0.1
Q6 = "min": 4, "max": 5, "step": 0.1
Q7 = "min": 1, "max": 2, "step": 0.1
Q8 = "min": 0.5, "max": 1, "step": 0.1</t>
  </si>
  <si>
    <t>A1 = Positiva
A2 = Negativa
A3 = Simétrica*</t>
  </si>
  <si>
    <t>{
    "id": "M6-EyP-23a-I-3-EN",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"Positive",
                "function": "",
                "incorrect": true
            },
            {
                "name": "A2",
                "label": "Negative",
                "function": "",
                "incorrect": true
            },
            {
                "name": "A3",
                "label": "Symmetric",
                "function": ""
            }
        ],
        "uniques": true
    },
    "algorithm": {
        "name": "trueFalse",
        "template": "Multiple choice – standard",
        "params": {
            "countCorrect": 1,
            "countIncorrect": 2,
            "showCheckIcon": false,
            "columns": 3
        }
    }
}</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</si>
  <si>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</si>
  <si>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</si>
  <si>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</si>
  <si>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</si>
  <si>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</si>
  <si>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</si>
  <si>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{"id":"M6-EyP-7a-I-1-EN","stimulus":"&lt;p&gt;In the following chart are the sports that a group of students practice. Click on the correct options.&lt;/p&gt;&lt;div style=\"display:flex; justify-content:center;\"&gt;&lt;div class=\"fr-chart ct-chart ct-minor-seventh\" data-chart='{\"type\": \"bar\", \"series\": [{\"name\": \"Sports\", \"data\": [{{Q1}},{{Q2}},{{Q3}},{{Q4}}]}], \"labels\": [\"Track and Field\", \"Tennis\", \"Swimming\", \"Basketball\"],\"options\": {\"axisY\": {\"onlyInteger\": true}}}'&gt;&lt;/div&gt;&lt;/div&gt;","hint":"&lt;p&gt;The chart is represented by two axes, one horizontal, &lt;i&gt;x,&lt;/i&gt; and one vertical, &lt;i&gt;y.&lt;/i&gt;&lt;/p&gt;","feedback":"&lt;p&gt;The chart is represented by two axes, one horizontal, &lt;i&gt;x,&lt;/i&gt; and one vertical, &lt;i&gt;y.&lt;/i&gt;&lt;/p&gt;","seed":{"parameters":[{"name":"Q1","label":null,"min":5,"max":10,"step":1},{"name":"Q2","label":null,"min":3,"max":8,"step":1},{"name":"Q3","label":null,"min":8,"max":12,"step":1},{"name":"Q4","label":null,"min":5,"max":10,"step":1},{"name":"D1","label":null,"list":["track and field","tennis","swimming","basketball"]},{"name":"D2","label":null,"list":["track and field","tennis","swimming","basketball"]},{"name":"D3","label":null,"list":["track and field","tennis","swimming","basketball"]}],"calculated":[{"name":"A1","label":"The horizontal axis &lt;i&gt;x&lt;/i&gt; shows the sports that students practice.","function":""},{"name":"A2","label":"The vertical axis &lt;i&gt;y&lt;/i&gt; shows the number of students who practice {{D1}}.","function":""},{"name":"A3","label":"The sport {{D2}} appears on the horizontal axis &lt;i&gt;x.&lt;/i&gt;","function":""},{"name":"A4","label":"4 categories are represented on the horizontal axis &lt;i&gt;x.&lt;/i&gt;","function":""},{"name":"A5","label":"The horizontal axis &lt;i&gt;x&lt;/i&gt; shows the number of students who practice each sport.","function":"","incorrect":true,"feedback":"&lt;p&gt;The &lt;i&gt;x&lt;/i&gt; axis is the horizontal axis. It shows the sports that students practice.&lt;/p&gt;"},{"name":"A6","label":"The vertical axis &lt;i&gt;y&lt;/i&gt; shows the sports that students practice.","function":"","incorrect":true,"feedback":"&lt;p&gt;The &lt;i&gt;y&lt;/i&gt; axis is the vertical axis. It represents the number of students who practice each sport.&lt;/p&gt;"},{"name":"A7","label":"The chart represents how many students do not practice a certain sport.","function":"","incorrect":true,"feedback":"&lt;p&gt;The chart represents a group of students who do practice sports.&lt;/p&gt;"}],"uniques":true},"algorithm":{"name":"trueFalse","template":"Multiple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</si>
  <si>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</si>
  <si>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</si>
  <si>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</si>
  <si>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{"id":"M6-EyP-7a-I-2-EN","stimulus":"&lt;p&gt;The following chart represents the favorite subjects of Sara and Izan's friends. Select the correct options.&lt;/p&gt;&lt;div style=\"display:flex; justify-content:center;\"&gt;&lt;div class=\"fr-chart ct-chart ct-minor-seventh\" data-chart='{\"type\": \"bar\", \"series\": [{\"name\": \"Sara\", \"data\": [{{Q1}},{{Q2}},{{Q3}}]},{\"name\": \"Izan\", \"data\": [{{Q4}},{{Q5}},{{Q6}}]}], \"labels\": [\"Mathematics\", \"Music\", \"English\"], \"options\": {\"legend\": {\"display\": true, \"position\": \"top\", \"labelLines\": {\"display\": true, \"numberOfLines\": 2}}},\"options\": {\"axisY\": {\"onlyInteger\": true}}}'&gt;&lt;/div&gt;&lt;/div&gt;","hint":"&lt;p&gt;The graph is represented by two axes, one horizontal, &lt;i&gt;x,&lt;/i&gt; and one vertical, &lt;i&gt;y.&lt;/i&gt;&lt;/p&gt;","feedback":"&lt;p&gt;The graph is represented by two axes, one horizontal, &lt;i&gt;x,&lt;/i&gt; and one vertical, &lt;i&gt;y.&lt;/i&gt;&lt;/p&gt;","seed":{"parameters":[{"name":"Q1","label":null,"min":5,"max":10,"step":1},{"name":"Q2","label":null,"min":3,"max":8,"step":1},{"name":"Q3","label":null,"min":10,"max":12,"step":1},{"name":"Q4","label":null,"min":3,"max":8,"step":1},{"name":"Q5","label":null,"min":5,"max":10,"step":1},{"name":"Q6","label":null,"min":10,"max":12,"step":1}],"calculated":[{"name":"A1","label":"The favorite subjects are represented on the &lt;i&gt;x&lt;/i&gt; axis.","function":""},{"name":"A2","label":"The number of friends is represented on the &lt;i&gt;y&lt;/i&gt; axis.","function":""},{"name":"A3","label":"The categories listed on the &lt;i&gt;x&lt;/i&gt; axis are Mathematics, Music, and English.","function":""},{"name":"A4","label":"There are 3 categories on the &lt;i&gt;x&lt;/i&gt; axis.","function":""},{"name":"A5","label":"The &lt;i&gt;x&lt;/i&gt; axis is the vertical axis.","function":"","incorrect":true,"feedback":"&lt;p&gt;The &lt;i&gt;x&lt;/i&gt; axis is the horizontal axis.&lt;/p&gt;"},{"name":"A6","label":"The &lt;i&gt;y&lt;/i&gt; axis is the horizontal axis.","function":"","incorrect":true,"feedback":"&lt;p&gt;The &lt;i&gt;y&lt;/i&gt; axis is the vertical axis.&lt;/p&gt;"},{"name":"A7","label":"The categories described on the &lt;i&gt;x&lt;/i&gt; axis are 4.","function":"","incorrect":true,"feedback":"&lt;p&gt;There are 3 categories on the &lt;i&gt;x&lt;/i&gt; axis.&lt;/p&gt;"},{"name":"A8","label":"The legend refers to the friends of Sara and Imanuel.","function":"","incorrect":true,"feedback":"&lt;p&gt;The legends refer to the friends of Sara and Izan.&lt;/p&gt;"}],"uniques":true},"algorithm":{"name":"trueFalse","template":"Multiple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</si>
  <si>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</si>
  <si>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</si>
  <si>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</si>
  <si>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</si>
  <si>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true}}}'&gt;&lt;/div&gt;","template":"&lt;p&gt;On the &lt;i&gt;x&lt;/i&gt; axis, there are {{response}} categories.&lt;/p&gt;&lt;p&gt;In the legend, there are {{response}}.&lt;/p&gt;","hint":"&lt;p&gt;The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ouie","Philip","Charles"]},{"name":"N2","label":null,"list":["Irene","Paula","Lucy"]}],"calculated":[{"name":"A1","label":"{{function}}","function":"5","group":1},{"name":"A2","label":"{{function}}","function":"{{Q11}}","incorrect":true,"group":1},{"name":"A3","label":"{{function}}","function":"{{Q12}}","incorrect":true,"group":1},{"name":"A1","label":"friends' names","function":"","group":2},{"name":"A2","label":"study hours","function":"","incorrect":true,"group":2},{"name":"A3","label":"days of the week","function":"","incorrect":true,"group":2}],"uniques":false},"algorithm":{"name":"groupResponses","template":"Cloze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</si>
  <si>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</si>
  <si>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</si>
  <si>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</si>
  <si>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</si>
  <si>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true}}}'&gt;&lt;/div&gt;","template":"&lt;p&gt;The &lt;i&gt;x&lt;/i&gt; axis represents {{response}}.&lt;/p&gt;&lt;p&gt;In the chart there are {{response}} series.&lt;/p&gt;","hint":"&lt;p&gt;The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Mike","Jake","Carl"]},{"name":"N2","label":null,"list":["Irene","Paula","Lucy"]}],"calculated":[{"name":"A1","label":"{{function}}","function":"2","group":2},{"name":"A2","label":"{{function}}","function":"{{Q11}}","incorrect":true,"group":2},{"name":"A3","label":"{{function}}","function":"{{Q12}}","incorrect":true,"group":2},{"name":"A1","label":"the 5 study days","function":"","group":1},{"name":"A2","label":"the hours that {{N1}} studies","function":"","incorrect":true,"group":1},{"name":"A3","label":"the 7 study days","function":"","incorrect":true,"group":1}],"uniques":false},"algorithm":{"name":"groupResponses","template":"Cloze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</si>
  <si>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</si>
  <si>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</si>
  <si>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</si>
  <si>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</si>
  <si>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
    "id": "M6-EyP-7a-E-3-EN",
    "stimulus": "&lt;p&gt;In a report conducted on a group of young people and adults about favorite vacation destinations, a chart like this was created. Drag the correct options.&lt;/p&gt;&lt;div style=\"display:flex; justify-content:center;\"&gt;&lt;div class=\"fr-chart ct-chart ct-minor-seventh\" data-chart='{\"type\": \"bar\", \"series\": [{\"name\": \"Youth\", \"data\": [{{Q1}},{{Q2}},{{Q3}}]},{\"name\": \"Adults\", \"data\": [{{Q4}},{{Q5}},{{Q6}}]}], \"labels\":[\"Beach\",\"Mountain\",\"City\"],\"options\": {\"axisY\": {\"onlyInteger\": true}}}'&gt;&lt;/div&gt;",
    "template": "&lt;p&gt;Vacation destinations are represented on the {{response}} axis.&lt;/p&gt;&lt;p&gt;The names of the series in the chart are {{response}}.&lt;/p&gt;",
    "hint": "&lt;p&gt;The chart is represented by two axes, one horizontal, &lt;i&gt;x,&lt;/i&gt; and another vertical, &lt;i&gt;y.&lt;/i&gt;&lt;/p&gt;",
    "feedback": "&lt;p&gt;The chart is represented by two axes, one horizontal, &lt;i&gt;x,&lt;/i&gt; and another vertical, &lt;i&gt;y.&lt;/i&gt;&lt;/p&gt;",
    "seed": {
        "parameters": [
            {
                "name": "Q1",
                "label": null,
                "min": 20,
                "max": 30,
                "step": 1
            },
            {
                "name": "Q2",
                "label": null,
                "min": 30,
                "max": 40,
                "step": 1
            },
            {
                "name": "Q3",
                "label": null,
                "min": 10,
                "max": 20,
                "step": 1
            },
            {
                "name": "Q4",
                "label": null,
                "min": 20,
                "max": 30,
                "step": 1
            },
            {
                "name": "Q5",
                "label": null,
                "min": 30,
                "max": 40,
                "step": 1
            },
            {
                "name": "Q6",
                "label": null,
                "min": 10,
                "max": 20,
                "step": 1
            }
        ],
        "calculated": [
            {
                "name": "A1",
                "label": "&lt;i&gt;x&lt;/i&gt;"
            },
            {
                "name": "A2",
                "label": "Youth and Adults"
            },
            {
                "name": "A3",
                "label": "&lt;i&gt;y&lt;/i&gt;",
                "incorrect": true
            },
            {
                "name": "A4",
                "label": "Beach, Mountain and City",
                "incorrect": true
            },
            {
                "name": "A5",
                "label": "Beach, Mountain and Countryside",
                "incorrect": true
            }
        ],
        "uniques": false
    },
    "algorithm": {
        "name": "calculateOperation",
        "template": "Cloze with drag &amp; drop",
        "params": {
            "keyboard": "INTERMEDIATE"
        }
    }
}</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</si>
  <si>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</si>
  <si>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</si>
  <si>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</si>
  <si>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</si>
  <si>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</si>
  <si>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</si>
  <si>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</si>
  <si>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"M6-EyP-7b-I-1-EN",
    "stimulus": "&lt;p&gt;The following chart represents the minimum and maximum temperatures for the first days of June in Miami. Indicate whether the statements are correct or not.&lt;/p&gt;&lt;div style=\"display:flex; justify-content:center;\"&gt;&lt;div class=\"fr-chart ct-chart ct-minor-seventh\" data-chart='{\"type\": \"bar\", \"series\": [{\"name\": \"°C minimum\", \"data\": [{{Q1}},{{Q2}},{{Q3}},{{Q4}},{{Q5}}]},{\"name\": \"°C maximum\", \"data\": [{{Q6}},{{Q7}},{{Q8}},{{Q9}},{{Q10}}]}], \"labels\":[\"Monday\",\"Tuesday\",\"Wednesday\",\"Thursday\",\"Friday\"],\"options\": {\"axisY\": {\"onlyInteger\": true}}}'&gt;&lt;/div&gt;&lt;/div&gt;",
    "template": "&lt;p&gt;{{Q1.label}} = &amp;nbsp;{{response}}&amp;nbsp;&lt;/p&gt;&lt;p&gt;{{Q2.label}} = &amp;nbsp;{{response}}&amp;nbsp;&lt;/p&gt;&lt;p&gt;{{Q3.label}} = &amp;nbsp;&amp;nbsp;{{response}}&lt;/p&gt;",
    "hint": "&lt;p&gt;The height each bar reaches represents the temperature.&lt;/p&gt;",
    "feedback": "&lt;p&gt;The height each bar reaches represents the temperature.&lt;/p&gt;",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"The minimum temperature registered on Monday was {{Q1}} °C."
            },
            {
                "name": "A2",
                "label": "The minimum temperature registered on Tuesday was {{Q2}} °C."
            },
            {
                "name": "A3",
                "label": "The maximum temperature registered on Wednesday was {{Q8}} °C."
            },
            {
                "name": "A4",
                "label": "The maximum temperature registered on Thursday was {{Q9}} °C."
            },
            {
                "name": "A5",
                "label": "The minimum temperature registered on Friday was {{Q5}} °C."
            },
            {
                "name": "A6",
                "label": "The maximum temperature registered on Monday was {{Q1}} °C.",
                "incorrect": true,
                "feedback": "&lt;p&gt;The minimum temperature registered on Monday was {{Q1}} °C and the maximum, {{Q6}} °C.&lt;/p&gt;"
            },
            {
                "name": "A7",
                "label": "The maximum temperature registered on Tuesday was {{Q2}} °C.",
                "incorrect": true,
                "feedback": "&lt;p&gt;The minimum temperature registered on Tuesday was {{Q2}} °C and the maximum, {{Q7}} °C.&lt;/p&gt;"
            },
            {
                "name": "A8",
                "label": "The minimum temperature registered on Wednesday was {{Q8}} °C.",
                "incorrect": true,
                "feedback": "&lt;p&gt;The minimum temperature registered on Wednesday was {{Q3}} °C and the maximum, {{Q8}} °C.&lt;/p&gt;"
            },
            {
                "name": "A9",
                "label": "The minimum temperature registered on Thursday was {{Q9}} °C.",
                "incorrect": true,
                "feedback": "&lt;p&gt;The minimum temperature registered on Thursday was {{Q4}} °C and the maximum, {{Q9}} °C.&lt;/p&gt;"
            },
            {
                "name": "A10",
                "label": "The maximum temperature registered on Friday was {{Q5}} °C.",
                "incorrect": true,
                "feedback": "&lt;p&gt;The minimum temperature registered on Friday was {{Q5}} °C and the maximum, {{Q10}} °C.&lt;/p&gt;"
            }
        ],
        "uniques": false
    },
    "algorithm": {
        "name": "trueFalse",
        "template": "Choice matrix – inline",
        "params": {
            "countCorrect": 2,
            "countIncorrect": 1,
            "showCheckIcon": false,
            "options": [
                "True",
                "False"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</si>
  <si>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</si>
  <si>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</si>
  <si>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</si>
  <si>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</si>
  <si>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{"id":"M6-EyP-7b-I-2-EN","stimulus":"&lt;p&gt;The following chart shows the favorite activities of a group of girls and boys. Indicate whether the statements are correct or not.&lt;/p&gt;&lt;div style=\"display:flex; justify-content:center;\"&gt;&lt;div class=\"fr-chart ct-chart ct-minor-seventh\" data-chart='{\"type\": \"bar\", \"series\": [{\"name\": \"Girls\", \"data\": [{{Q1}},{{Q3}},{{Q5}}]},{\"name\": \"Boys\", \"data\": [{{Q2}},{{Q4}},{{Q6}}]}], \"labels\":[\"Playing sports\",\"Going to the park\",\"Playing with grandparents\"],\"options\": {\"axisY\": {\"onlyInteger\": true}}}'&gt;&lt;/div&gt;&lt;/div&gt;","template":"&lt;p&gt;{{Q1.label}} = &amp;nbsp;{{response}}&amp;nbsp;&lt;/p&gt;&lt;p&gt;{{Q2.label}} = &amp;nbsp;{{response}}&amp;nbsp;&lt;/p&gt;&lt;p&gt;{{Q3.label}} = &amp;nbsp;&amp;nbsp;{{response}}&lt;/p&gt;","hint":"&lt;p&gt;The height that each bar reaches represents the number of girls and boys who like an activity.&lt;/p&gt;","feedback":"&lt;p&gt;The height that each bar reaches represents the number of girls and boys who like an activity.&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boys prefer playing with grandparents."},{"name":"A2","label":"{{Q1}} girls prefer playing sports."},{"name":"A3","label":"This survey has been conducted on {{T1}} boys."},{"name":"A4","label":"This survey has been conducted on {{T2}} girls."},{"name":"A5","label":"{{Q1}} boys prefer playing sports.","incorrect":true,"feedback":"&lt;p&gt;The boys who prefer playing sports are {{Q2}}.&lt;/p&gt;"},{"name":"A6","label":"{{Q5}} girls prefer going to the park.","incorrect":true,"feedback":"&lt;p&gt;The girls who prefer going to the park are {{Q3}}.&lt;/p&gt;"},{"name":"A7","label":"This survey has been conducted on {{T3}} boys.","incorrect":true,"feedback":"&lt;p&gt;The survey has been conducted on {{T1}} boys.&lt;/p&gt;"},{"name":"A8","label":"This survey has been conducted on {{T4}} girls.","incorrect":true,"feedback":"&lt;p&gt;The survey has been conducted on {{T2}} girls.&lt;/p&gt;"}],"uniques":true},"algorithm":{"name":"trueFalse","template":"Choice matrix – inline","params":{"countCorrect":2,"countIncorrect":1,"showCheckIcon":false,"options":["True","False"]}}}</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</si>
  <si>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</si>
  <si>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</si>
  <si>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</si>
  <si>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</si>
  <si>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{"id":"M6-EyP-7b-I-3-EN","stimulus":"&lt;p&gt;The Music teacher has created this chart with the favorite musical styles of their 6th grade students. Indicate whether the statements are correct or not.&lt;/p&gt;&lt;div style=\"display:flex; justify-content:center;\"&gt;&lt;div class=\"fr-chart ct-chart ct-minor-seventh\" data-chart='{\"type\": \"bar\", \"series\": [{\"name\": \"6th A\", \"data\": [{{Q1}},{{Q3}},{{Q5}},{{Q7}}]},{\"name\": \"6th B\", \"data\": [{{Q2}},{{Q4}},{{Q6}},{{Q8}}]}], \"labels\":[\"{{Q9}}\",\"{{Q10}}\",\"{{Q11}}\",\"{{Q12}}\"],\"options\": {\"axisY\": {\"onlyInteger\": true}}}'&gt;&lt;/div&gt;&lt;/div&gt;","template":"&lt;p&gt;{{Q1.label}} = &amp;nbsp;{{response}}&amp;nbsp;&lt;/p&gt;&lt;p&gt;{{Q2.label}} = &amp;nbsp;{{response}}&amp;nbsp;&lt;/p&gt;&lt;p&gt;{{Q3.label}} = &amp;nbsp;&amp;nbsp;{{response}}&lt;/p&gt;","hint":"&lt;p&gt;The height of each bar represents the number of students who like a musical style.&lt;/p&gt;","feedback":"&lt;p&gt;The height of each bar represents the number of students who like a musical style.&lt;/p&gt;","seed":{"parameters":[{"name":"Q1","label":null,"list":[5,6,7,8,9,10]},{"name":"Q2","label":null,"list":[5,6,7,8,9,10]},{"name":"Q3","label":null,"list":[5,6,7,8,9,10]},{"name":"Q4","label":null,"list":[5,6,7,8,9,10]},{"name":"Q5","label":null,"list":[5,6,7,8,9,10]},{"name":"Q6","label":null,"list":[5,6,7,8,9,10]},{"name":"Q7","label":null,"list":[5,6,7,8,9,10]},{"name":"Q8","label":null,"list":[5,6,7,8,9,10]},{"name":"Q9","label":null,"list":["pop","rock","classical","rap","electronic"]},{"name":"Q10","label":null,"list":["pop","rock","classical","rap","electronic"]},{"name":"Q11","label":null,"list":["pop","rock","classical","rap","electronic"]},{"name":"Q12","label":null,"list":["pop","rock","classical","rap","electronic"]}],"calculated":[{"name":"A1","label":"{{Q1}} 6th grade A students prefer {{Q9}} music."},{"name":"A2","label":"{{Q8}} 6th grade B students prefer {{Q12}} music."},{"name":"A3","label":"{{Q4}} 6th grade B students prefer {{Q10}} music."},{"name":"A4","label":"{{Q5}} 6th grade A students prefer {{Q11}} music."},{"name":"A5","label":"{{Q6}} 6th grade A students prefer {{Q12}} music.","incorrect":true,"feedback":"&lt;p&gt;The 6th grade A students who prefer {{Q12}} music are {{Q7}}.&lt;/p&gt;"},{"name":"A6","label":"{{Q4}} 6th grade B students prefer {{Q11}} music.","incorrect":true,"feedback":"&lt;p&gt;The 6th grade B students who prefer {{Q11}} music are {{Q6}}.&lt;/p&gt;"},{"name":"A7","label":"{{Q3}} 6th grade B students prefer {{Q10}} music.","incorrect":true,"feedback":"&lt;p&gt;The 6th grade B students who prefer {{Q10}} music are {{Q4}}.&lt;/p&gt;"},{"name":"A8","label":"{{Q3}} 6th grade A students prefer {{Q9}} music.","incorrect":true,"feedback":"&lt;p&gt;The 6th grade A students who prefer {{Q9}} music are {{Q1}}.&lt;/p&gt;"}],"uniques":true},"algorithm":{"name":"trueFalse","template":"Choice matrix – inline","params":{"countCorrect":2,"countIncorrect":1,"showCheckIcon":false,"options":["True","False"]}}}</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</si>
  <si>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</si>
  <si>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</si>
  <si>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</si>
  <si>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</si>
  <si>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</si>
  <si>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{"id":"M6-EyP-7b-E-1-EN","stimulus":"&lt;p&gt;The Physical Education teacher has created this chart with the favorite soccer teams of the 6th-grade students. Observe the chart and fill in the sentences.&lt;/p&gt;&lt;div style=\"display:flex; justify-content:center;\"&gt;&lt;div class=\"fr-chart ct-chart ct-minor-seventh\" data-chart='{\"type\": \"bar\", \"series\": [{\"name\": \"6th A\", \"data\": [{{Q1}},{{Q3}},{{Q5}},{{Q7}}]},{\"name\": \"6th B\", \"data\": [{{Q2}},{{Q4}},{{Q6}},{{Q8}}]}], \"labels\":[\"{{Q9}}\",\"{{Q10}}\",\"{{Q11}}\",\"{{Q12}}\"],\"options\": {\"axisY\": {\"onlyInteger\": true}}}'&gt;&lt;/div&gt;&lt;/div&gt;","template":"&lt;p&gt;{{response}} students from 6th B prefer the {{Q11}}.&lt;/p&gt;&lt;p&gt;{{response}} students from 6th A prefer the {{Q9}}.&lt;/p&gt;&lt;p&gt;The favorite team of the 6th A students has achieved {{response}} votes.&lt;/p&gt;","hint":"&lt;p&gt;The height reached by each bar represents the number of students who like a soccer team.&lt;/p&gt;","feedback":"&lt;p&gt;The height reached by each bar represents the number of students who like a soccer team.&lt;/p&gt;","seed":{"parameters":[{"name":"Q1","label":null,"min":5,"max":12,"step":1},{"name":"Q2","label":null,"min":5,"max":12,"step":1},{"name":"Q3","label":null,"min":5,"max":12,"step":1},{"name":"Q4","label":null,"min":5,"max":12,"step":1},{"name":"Q5","label":null,"min":5,"max":12,"step":1},{"name":"Q6","label":null,"min":5,"max":12,"step":1},{"name":"Q7","label":null,"min":5,"max":12,"step":1},{"name":"Q8","label":null,"min":5,"max":12,"step":1},{"name":"Q9","label":null,"list":["New York City F.C.","Los Angeles F.C.","Chicago Fire","Houston Dynamo","Inter Miami C.F.","Seattle Sounders FC"]},{"name":"Q10","label":null,"list":["New York City F.C.","Los Angeles F.C.","Chicago Fire","Houston Dynamo","Inter Miami C.F.","Seattle Sounders FC"]},{"name":"Q11","label":null,"list":["New York City F.C.","Los Angeles F.C.","Chicago Fire","Houston Dynamo","Inter Miami C.F.","Seattle Sounders FC"]},{"name":"Q12","label":null,"list":["New York City F.C.","Los Angeles F.C.","Chicago Fire","Houston Dynamo","Inter Miami C.F.","Seattle Sounders FC"]}],"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</si>
  <si>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</si>
  <si>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</si>
  <si>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</si>
  <si>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</si>
  <si>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</si>
  <si>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
    "id": "M6-EyP-7b-E-2-EN",
    "stimulus": "&lt;p&gt;Two ice cream shops have joined together to represent in this graph the ice cream flavors they have sold the most in one day. Observe the graph and complete the sentences.&lt;/p&gt;&lt;div style=\"display:flex; justify-content:center;\"&gt;&lt;div class=\"fr-chart ct-chart ct-minor-seventh\" data-chart='{\"type\": \"bar\", \"series\": [{\"name\": \"Shop 1\", \"data\": [{{Q1}},{{Q2}},{{Q3}}]},{\"name\": \"Shop 2\", \"data\": [{{Q4}},{{Q5}},{{Q6}}]}], \"labels\":[\"{{Q7}}\",\"{{Q8}}\",\"{{Q9}}\"],\"options\": {\"axisY\": {\"onlyInteger\": true}}}'&gt;&lt;/div&gt;&lt;/div&gt;",
    "template": "&lt;p&gt;Shop 1 has sold {{response}} {{Q9}} ice creams.&lt;/p&gt;&lt;p&gt;Shop 2 has sold {{response}} {{Q8}} ice creams.&lt;/p&gt;&lt;p&gt;Between the two ice cream shops, they have sold {{response}} {{Q7}} ice creams.&lt;/p&gt;",
    "hint": "&lt;p&gt;The height each bar reaches represents how many ice creams have been sold of that flavor.&lt;/p&gt;",
    "feedback": "&lt;p&gt;The height each bar reaches represents how many ice creams have been sold of that flavor.&lt;/p&gt;",
    "seed": {
        "parameters": [
            {
                "name": "Q1",
                "label": null,
                "min": 40,
                "max": 60,
                "step": 1
            },
            {
                "name": "Q2",
                "label": null,
                "min": 40,
                "max": 60,
                "step": 1
            },
            {
                "name": "Q3",
                "label": null,
                "min": 40,
                "max": 60,
                "step": 1
            },
            {
                "name": "Q4",
                "label": null,
                "min": 40,
                "max": 60,
                "step": 1
            },
            {
                "name": "Q5",
                "label": null,
                "min": 40,
                "max": 60,
                "step": 1
            },
            {
                "name": "Q6",
                "label": null,
                "min": 40,
                "max": 60,
                "step": 1
            },
            {
                "name": "Q7",
                "label": null,
                "list": [
                    "mint",
                    "lemon",
                    "strawberry",
                    "chocolate",
                    "nougat"
                ]
            },
            {
                "name": "Q8",
                "label": null,
                "list": [
                    "mint",
                    "lemon",
                    "strawberry",
                    "chocolate",
                    "nougat"
                ]
            },
            {
                "name": "Q9",
                "label": null,
                "list": [
                    "mint",
                    "lemon",
                    "strawberry",
                    "chocolate",
                    "nougat"
                ]
            }
        ],
        "calculated": [
            {
                "name": "A1",
                "label": "{{function}}",
                "function": "{{Q3}}"
            },
            {
                "name": "A2",
                "label": "{{function}}",
                "function": "{{Q5}}"
            },
            {
                "name": "A3",
                "label": "{{function}}",
                "function": "{{Q1}}+{{Q4}}"
            }
        ],
        "uniques": true
    },
    "algorithm": {
        "name": "calculateOperation",
        "params": {
            "method": "equivLiteral",
            "keyboard": "NUMERICAL"
        }
    }
}</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</si>
  <si>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</si>
  <si>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</si>
  <si>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</si>
  <si>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</si>
  <si>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</si>
  <si>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{"id":"M6-EyP-7b-E-3-EN","stimulus":"&lt;p&gt;Mike and Anne have marked on this graph which country the authors of the books on their bookshelves are from. Observe the graph and complete the sentences.&lt;/p&gt;&lt;div style=\"display:flex; justify-content:center;\"&gt;&lt;div class=\"fr-chart ct-chart ct-minor-seventh\" data-chart='{\"type\": \"bar\", \"series\": [{\"name\": \"Mike\", \"data\": [{{Q1}},{{Q3}},{{Q5}},{{Q7}}]},{\"name\": \"Anne\", \"data\": [{{Q2}},{{Q4}},{{Q6}},{{Q8}}]}], \"labels\":[\"{{Q9}}\",\"{{Q10}}\",\"{{Q11}}\",\"{{Q12}}\"],\"options\": {\"axisY\": {\"onlyInteger\": true}}}'&gt;&lt;/div&gt;&lt;/div&gt;","template":"&lt;p&gt;Mike has {{response}} books by authors who were born in {{Q12}}.&lt;/p&gt;&lt;p&gt;Between Mike and Anne they have {{response}} books whose authors were born in {{Q11}}.&lt;/p&gt;&lt;p&gt;Anne has {{response}} books by authors who were born in {{Q9}}.&lt;/p&gt;","hint":"&lt;p&gt;The height reached by each bar represents the number of authors from a country.&lt;/p&gt;","feedback":"&lt;p&gt;The height reached by each bar represents the number of authors from a country.&lt;/p&gt;","seed":{"parameters":[{"name":"Q1","label":null,"min":5,"max":12,"step":1},{"name":"Q2","label":null,"min":5,"max":12,"step":1},{"name":"Q3","label":null,"min":5,"max":12,"step":1},{"name":"Q4","label":null,"min":5,"max":12,"step":1},{"name":"Q5","label":null,"min":5,"max":12,"step":1},{"name":"Q6","label":null,"min":5,"max":12,"step":1},{"name":"Q7","label":null,"min":5,"max":12,"step":1},{"name":"Q8","label":null,"min":5,"max":12,"step":1},{"name":"Q9","label":null,"list":["Spain","Chile","Italy","Japan","Nigeria"]},{"name":"Q10","label":null,"list":["Spain","Chile","Italy","Japan","Nigeria"]},{"name":"Q11","label":null,"list":["Spain","Chile","Italy","Japan","Nigeria"]},{"name":"Q12","label":null,"list":["Spain","Chile","Italy","Japan","Nige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</si>
  <si>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</si>
  <si>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</si>
  <si>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</si>
  <si>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</si>
  <si>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La altura de las barras representa el número de animales de cada tipo.</t>
  </si>
  <si>
    <t>{
    "id": "M6-EyP-7c-I-1-EN",
    "stimulus": "&lt;p&gt;A zoo has recorded in a table all the animals that have escaped at some point. Construct the bar chart based on that information.&lt;/p&gt;",
    "hint": "&lt;p&gt;The height of the bars represents the number of animals of each type.&lt;/p&gt;",
    "feedback": "&lt;p&gt;The height of the bars represents the number of animals of each type.&lt;/p&gt;",
    "seed": {
        "parameters": [
            {
                "name": "Q1",
                "label": "Monkeys",
                "theme": "theme-dark-orange",
                "min": 1,
                "max": 10,
                "step": 1
            },
            {
                "name": "Q2",
                "label": "Elephants",
                "theme": "theme-light-blue",
                "min": 1,
                "max": 10,
                "step": 1
            },
            {
                "name": "Q3",
                "label": "Lions",
                "theme": "theme-turquoise",
                "min": 1,
                "max": 10,
                "step": 1
            },
            {
                "name": "Q4",
                "label": "Reptiles",
                "theme": "theme-bordeaux",
                "min": 1,
                "max": 10,
                "step": 1
            },
            {
                "name": "Q5",
                "label": "Birds",
                "theme": "theme-green",
                "min": 1,
                "max": 10,
                "step": 1
            }
        ],
        "uniques": true
    },
    "algorithm": {
        "name": "barchart",
        "params": {
            "labelY": "Animals",
            "labelsX": [
                {
                    "label": "Units",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</si>
  <si>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</si>
  <si>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</si>
  <si>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"M6-EyP-7c-I-2-EN",
    "stimulus": "&lt;p&gt;Mike has collected the mushrooms shown in this table in the forest. Create the bar chart based on this information.&lt;/p&gt;",
    "hint": "&lt;p&gt;The height of the bars represents the number of mushrooms of each type.&lt;/p&gt;",
    "feedback": "&lt;p&gt;The height of the bars represents the number of mushrooms of each type.&lt;/p&gt;",
    "seed": {
        "parameters": [
            {
                "name": "Q1",
                "label": "Button mushrooms",
                "theme": "theme-dark-orange",
                "min": 1,
                "max": 10,
                "step": 1
            },
            {
                "name": "Q2",
                "label": "Boletus",
                "theme": "theme-light-blue",
                "min": 1,
                "max": 10,
                "step": 1
            },
            {
                "name": "Q3",
                "label": "Chanterelles",
                "theme": "theme-turquoise",
                "min": 1,
                "max": 10,
                "step": 1
            },
            {
                "name": "Q4",
                "label": "Milk-caps",
                "theme": "theme-bordeaux",
                "min": 1,
                "max": 10,
                "step": 1
            },
            {
                "name": "Q5",
                "label": "Truffles",
                "theme": "theme-green",
                "min": 1,
                "max": 10,
                "step": 1
            }
        ],
        "uniques": true
    },
    "algorithm": {
        "name": "barchart",
        "params": {
            "labelY": "Mushrooms",
            "labelsX": [
                {
                    "label": "Units",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</si>
  <si>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</si>
  <si>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</si>
  <si>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</si>
  <si>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"M6-EyP-7c-I-3-EN",
    "stimulus": "&lt;p&gt;These are the times that some costumes have been repeated at Glenn's party. Build the bar chart from that information.&lt;/p&gt;",
    "hint": "&lt;p&gt;The height of the bars represents the number of costumes of each type.&lt;/p&gt;",
    "feedback": "&lt;p&gt;The height of the bars represents the number of costumes of each type.&lt;/p&gt;",
    "seed": {
        "parameters": [
            {
                "name": "Q1",
                "label": "Ghosts",
                "theme": "theme-light-orange",
                "min": 2,
                "max": 10,
                "step": 1
            },
            {
                "name": "Q2",
                "label": "Musketeers",
                "theme": "theme-green",
                "min": 2,
                "max": 10,
                "step": 1
            },
            {
                "name": "Q3",
                "label": "Fireflies",
                "theme": "theme-bordeaux",
                "min": 2,
                "max": 10,
                "step": 1
            },
            {
                "name": "Q4",
                "label": "Skeletons",
                "theme": "theme-violet",
                "min": 2,
                "max": 10,
                "step": 1
            }
        ],
        "uniques": true
    },
    "algorithm": {
        "name": "barchart",
        "params": {
            "labelY": "Costumes",
            "labelsX": [
                {
                    "label": "Units",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</si>
  <si>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</si>
  <si>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</si>
  <si>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</si>
  <si>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</si>
  <si>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</si>
  <si>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</si>
  <si>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</si>
  <si>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</si>
  <si>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{"id":"M6-EyP-8a-I-1-EN","stimulus":"&lt;p&gt;The following chart represents the number of hours of training for some athletes during a few days of the week. Click on the correct answer.&lt;/p&gt;&lt;div class=\"fr-chart ct-chart ct-minor-seventh\" data-chart='{\"type\": \"line\", \"series\": [{\"name\": \"{{Q10}}\", \"data\": [{{Q1}},{{Q3}},{{Q5}},{{Q2}},0]},{\"name\": \"{{Q11}}\", \"data\": [{{Q2}},{{Q4}}, {{Q5}},{{Q3}},{{Q1}}]}], \"labels\":[\"Monday\",\"Wednesday\",\"Thursday\",\"Friday\",\"Saturday\"], \"options\":{\"low\":0, \"axisY\": {\"onlyInteger\": true}}}'&gt;&lt;/div&gt;","hint":"&lt;p&gt;The points on the curve represent the training hours of each day.&lt;/p&gt;","feedback":"&lt;p&gt;The points on the curve represent the training hours of each day.&lt;/p&gt;","seed":{"parameters":[{"name":"Q1","label":null,"list":[1,2,3,4,5]},{"name":"Q2","label":null,"list":[1,2,3,4,5]},{"name":"Q3","label":null,"list":[1,2,3,4,5]},{"name":"Q4","label":null,"list":[1,2,3,4,5]},{"name":"Q5","label":null,"list":[1,2,3,4,5]},{"name":"Q10","label":null,"list":["Susan","Nancy","Charlotte"]},{"name":"Q11","label":null,"list":["Irene","Paula","Louise"]}],"calculated":[{"name":"A1","function":"The chart shows the training hours of 2 athletes.","label":"{{function}}"},{"name":"A2","function":"The names of the athletes are {{Q10}} and {{Q11}}.","label":"{{function}}"},{"name":"A3","function":"The athletes rested on Wednesday.","label":"{{function}}","incorrect":true,"feedback":"&lt;p&gt;{{Q10}} is the one who rested on Saturday.&lt;/p&gt;"},{"name":"A4","function":"{{Q10}} trained alone on Saturday.","label":"{{function}}","incorrect":false},{"name":"A5","function":"On Wednesday, the athletes trained the same number of hours.","incorrect":true,"label":"{{function}}","feedback":"&lt;p&gt;The athletes trained the same number of hours on Thursday.&lt;/p&gt;"},{"name":"A6","function":"On Thursday, the athletes trained the same number of hours.","label":"{{function}}"},{"name":"A7","function":"{{Q10}} has trained every day.","incorrect":true,"label":"{{function}}","feedback":"&lt;p&gt;{{Q11}} is the one who has trained every day.&lt;/p&gt;"},{"name":"A8","function":"{{Q11}} has trained every day.","incorrect":false,"label":"{{function}}"}],"uniques":true},"algorithm":{"name":"trueFalse","template":"Multiple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</si>
  <si>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</si>
  <si>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</si>
  <si>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</si>
  <si>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</si>
  <si>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</si>
  <si>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
    "id": "M6-EyP-8a-E-1-EN",
    "stimulus": "&lt;p&gt;In the following chart, the study hours of two friends are shown. Fill in the blank with these statements.&lt;/p&gt;&lt;div class=\"fr-chart ct-chart ct-minor-seventh\" data-chart='{\"type\": \"line\", \"series\": [{\"name\": \" {{Q001}}\", \"data\": [{{Q1}},{{Q3}},{{Q5}},{{Q7}},{{Q9}}]},{\"name\": \"{{Q01}}\", \"data\": [{{Q2}},{{Q4}},0,{{T7}},{{Q8}}]}], \"labels\":[\"Monday\",\"Tuesday\",\"Wednesday\",\"Thursday\",\"Friday\"], \"options\":{\"low\":0, \"axisY\": {\"onlyInteger\": true}}}'&gt;&lt;/div&gt;",
    "hint": "&lt;p&gt;The points on the curve represent the number of hours that {{Q001}} and {{Q01}} studied each day of the week.&lt;/p&gt;",
    "feedback": "&lt;p&gt;The points on the curve represent the number of hours that {{Q001}} and {{Q01}} studied each day of the week.&lt;/p&gt;",
    "template": "&lt;p&gt;{{Q001}} studied for {{response}} hours on Friday.&lt;/p&gt;&lt;p&gt;{{Q01}} did not study on {{response}}.&lt;/p&gt;&lt;p&gt;{{Q01}} studied on Thursday for {{response}} hours more than {{Q001}}.&lt;/p&gt;",
    "seed": {
        "parameters": [
            {
                "name": "Q1",
                "label": null,
                "list": [
                    1,
                    2,
                    3,
                    4
                ]
            },
            {
                "name": "Q2",
                "label": null,
                "list": [
                    1,
                    2,
                    3,
                    4
                ]
            },
            {
                "name": "Q3",
                "label": null,
                "list": [
                    1,
                    2,
                    3,
                    4
                ]
            },
            {
                "name": "Q4",
                "label": null,
                "list": [
                    1,
                    2,
                    3,
                    4
                ]
            },
            {
                "name": "Q5",
                "label": null,
                "list": [
                    1,
                    2,
                    3,
                    4
                ]
            },
            {
                "name": "Q6",
                "label": null,
                "list": [
                    1,
                    2,
                    3,
                    4
                ]
            },
            {
                "name": "Q7",
                "label": null,
                "list": [
                    1,
                    2,
                    3,
                    4
                ]
            },
            {
                "name": "Q8",
                "label": null,
                "list": [
                    1,
                    2,
                    3,
                    4
                ]
            },
            {
                "name": "Q9",
                "label": null,
                "list": [
                    2,
                    3,
                    4
                ]
            },
            {
                "name": "Q9",
                "label": null,
                "list": [
                    1,
                    2,
                    3,
                    4
                ]
            },
            {
                "name": "Q10",
                "label": null,
                "list": [
                    2,
                    3
                ]
            },
            {
                "name": "Q001",
                "label": null,
                "list": [
                    "Jake",
                    "Mike",
                    "Charles"
                ]
            },
            {
                "name": "Q01",
                "label": null,
                "list": [
                    "Karen",
                    "Megan",
                    "Helen"
                ]
            }
        ],
        "calculated": [
            {
                "name": "T7",
                "label": "{{function}}",
                "function": "{{Q7}}+{{Q10}}",
                "temp": true
            },
            {
                "name": "A1",
                "label": "{{function}}",
                "function": "{{Q9}}"
            },
            {
                "name": "A2",
                "label": "Wednesday",
                "function": ""
            },
            {
                "name": "A3",
                "label": "{{function}}",
                "function": "{{Q10}}"
            }
        ],
        "uniques": true
    },
    "algorithm": {
        "name": "calculateOperation",
        "template": "Cloze with text"
    }
}</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</si>
  <si>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</si>
  <si>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</si>
  <si>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</si>
  <si>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</si>
  <si>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</si>
  <si>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</si>
  <si>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{"id":"M6-EyP-8b-I-1-EN","stimulus":"&lt;p&gt;In this frequency curve, the minimum and maximum temperatures recorded in a village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each line reaches represents the minimum and maximum temperature of each day, respectively.&lt;/p&gt;","feedback":"&lt;p&gt;The height each line reaches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minimum temperature on day 1 was...","function":"{{Q1}} °C."},{"name":"A2","label":"The maximum temperature on day 2 was...","function":"{{Q7}} °C."},{"name":"A3","label":"The minimum temperature on day 4 was...","function":"{{Q4}} °C."}],"uniques":true},"algorithm":{"name":"linkOperationResult","template":"Match list","params":{"invert":true}}}</t>
  </si>
  <si>
    <t>A1=La temperatura máxima del día 5 fue de...#{{Q10}} °C.
A2=La temperatura máxima del día 3 fue de...#{{Q8}} °C.
A3=La temperatura mínima del día 2 fue de...#{{Q2}} °C.</t>
  </si>
  <si>
    <t>{"id":"M6-EyP-8b-I-2-EN","stimulus":"&lt;p&gt;In this frequency curve, minimum and maximum temperatures recorded in a town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reached by each line represents the minimum and maximum temperature of each day, respectively.&lt;/p&gt;","feedback":"&lt;p&gt;The height reached by each line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maximum temperature on day 5 was...","function":"{{Q10}} °C."},{"name":"A2","label":"The maximum temperature on day 3 was...","function":"{{Q8}} °C."},{"name":"A3","label":"The minimum temperature on day 2 was...","function":"{{Q2}} °C."}],"uniques":true},"algorithm":{"name":"linkOperationResult","template":"Match list","params":{"invert":true}}}</t>
  </si>
  <si>
    <t>A1=La temperatura máxima del día 1 fue de...#{{Q6}} °C.
A2=La temperatura mínima del día 3 fue de...#{{Q3}} °C.
A3=La temperatura mínima del día 5 fue de...#{{Q5}} °C.</t>
  </si>
  <si>
    <t>{
    "id": "M6-EyP-8b-I-3-EN",
    "stimulus": "&lt;p&gt;In this frequency curve, the minimum and maximum temperatures recorded in a town are shown. Drag each temperature to the corresponding sentence to complete it.&lt;/p&gt;&lt;div class=\"fr-chart ct-chart ct-minor-seventh\" data-chart='{\"type\": \"line\", \"series\": [{\"name\": \"Minimum °C\", \"data\": [{{Q1}},{{Q2}},{{Q3}},{{Q4}},{{Q5}}]},{\"name\": \"Maximum °C\", \"data\": [{{Q6}},{{Q7}},{{Q8}},{{Q9}},{{Q10}}]}], \"labels\":[\"1\",\"2\",\"3\",\"4\",\"5\"], \"options\":{\"low\":0, \"axisY\": {\"onlyInteger\": true}}}'&gt;&lt;/div&gt;",
    "hint": "&lt;p&gt;The height that each line reaches represents the minimum and maximum temperature of each day, respectively.&lt;/p&gt;",
    "feedback": "&lt;p&gt;The height that each line reaches represents the minimum and maximum temperature of each day, respectively.&lt;/p&gt;",
    "seed": {
        "parameters": [
            {
                "name": "Q1",
                "label": null,
                "min": 8,
                "max": 18,
                "step": 1
            },
            {
                "name": "Q2",
                "label": null,
                "min": 8,
                "max": 18,
                "step": 1
            },
            {
                "name": "Q3",
                "label": null,
                "min": 8,
                "max": 18,
                "step": 1
            },
            {
                "name": "Q4",
                "label": null,
                "min": 8,
                "max": 18,
                "step": 1
            },
            {
                "name": "Q5",
                "label": null,
                "min": 8,
                "max": 18,
                "step": 1
            },
            {
                "name": "Q6",
                "label": null,
                "min": 20,
                "max": 30,
                "step": 1
            },
            {
                "name": "Q7",
                "label": null,
                "min": 20,
                "max": 30,
                "step": 1
            },
            {
                "name": "Q8",
                "label": null,
                "min": 20,
                "max": 30,
                "step": 1
            },
            {
                "name": "Q9",
                "label": null,
                "min": 20,
                "max": 30,
                "step": 1
            },
            {
                "name": "Q10",
                "label": null,
                "min": 20,
                "max": 30,
                "step": 1
            }
        ],
        "calculated": [
            {
                "name": "A1",
                "label": "The maximum temperature of day 1 was...",
                "function": "{{Q6}} °C."
            },
            {
                "name": "A2",
                "label": "The minimum temperature of day 3 was...",
                "function": "{{Q3}} °C."
            },
            {
                "name": "A3",
                "label": "The minimum temperature of day 5 was...",
                "function": "{{Q5}} °C."
            }
        ],
        "uniques": true
    },
    "algorithm": {
        "name": "linkOperationResult",
        "template": "Match list",
        "params": {
            "invert": true
        }
    }
}</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</si>
  <si>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</si>
  <si>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</si>
  <si>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</si>
  <si>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</si>
  <si>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</si>
  <si>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{"id":"M6-EyP-8b-E-1-EN","stimulus":"&lt;p&gt;Three museums have counted how many paintings they have displayed from these painters. Fill in the following sentences.&lt;/p&gt;&lt;div class=\"fr-chart ct-chart ct-minor-seventh\" data-chart='{\"type\": \"line\", \"series\": [{\"name\": \"Museum A\", \"data\": [{{Q1}},{{Q3}},{{Q5}}]},{\"name\": \"Museum B\", \"data\": [{{Q2}},{{Q4}},{{Q6}}]},{\"name\": \"Museum C\", \"data\": [{{Q8}},{{Q5}},{{Q7}}]}], \"labels\":[\" {{Q9}}\",\"{{Q10}}\",\"{{Q11}}\"], \"options\":{\"low\":0, \"axisY\": {\"onlyInteger\": true}}}'&gt;&lt;/div&gt;","template":"&lt;p&gt;There are {{response}} paintings of {{Q9}} in museum A.&lt;/p&gt;&lt;p&gt;There are {{response}} paintings of {{Q11}} in museum B.&lt;/p&gt;&lt;p&gt;There are {{response}} paintings of {{Q10}} in museum C.&lt;/p&gt;","hint":"&lt;p&gt;The height reached by the lines represents the number of paintings by each artist in different museums.&lt;/p&gt;","feedback":"&lt;p&gt;The height reached by the lines represents the number of paintings by each artist in different museum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</si>
  <si>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</si>
  <si>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</si>
  <si>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
    "id": "M6-EyP-8b-E-2-EN",
    "stimulus": "&lt;p&gt;Three museums have counted how many paintings they have on display by these painters. Complete the following sentences.&lt;/p&gt;&lt;div class=\"fr-chart ct-chart ct-minor-seventh\" data-chart='{\"type\": \"line\", \"series\": [{\"name\": \"Museum A\", \"data\": [{{Q1}},{{Q3}},{{Q5}}]},{\"name\": \"Museum B\", \"data\": [{{Q2}},{{Q4}},{{Q6}}]},{\"name\": \"Museum C\", \"data\": [{{Q8}},{{Q5}},{{Q7}}]}], \"labels\":[\" {{Q9}}\",\"{{Q10}}\",\"{{Q11}}\"], \"options\":{\"low\":0, \"axisY\": {\"onlyInteger\": true}}}'&gt;&lt;/div&gt;",
    "template": "&lt;p&gt;There are {{response}} paintings of {{Q10}} in museum A.&lt;/p&gt;&lt;p&gt;There are {{response}} paintings of {{Q9}} in museum B.&lt;/p&gt;&lt;p&gt;There are {{response}} paintings of {{Q11}} in museum C.&lt;/p&gt;",
    "hint": "&lt;p&gt;The height reached by the lines represents the number of paintings by each artist in the different museums.&lt;/p&gt;",
    "feedback": "&lt;p&gt;The height reached by the lines represents the number of paintings by each artist in the different museums.&lt;/p&gt;",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"Goya",
                    "Cassatt",
                    "Frida Kahlo",
                    "Matisse",
                    "Van Gogh"
                ]
            },
            {
                "name": "Q10",
                "label": null,
                "list": [
                    "Goya",
                    "Cassatt",
                    "Frida Kahlo",
                    "Matisse",
                    "Van Gogh"
                ]
            },
            {
                "name": "Q11",
                "label": null,
                "list": [
                    "Goya",
                    "Cassatt",
                    "Frida Kahlo",
                    "Matisse",
                    "Van Gogh"
                ]
            },
            {
                "name": "Q12",
                "label": null,
                "list": [
                    "Goya",
                    "Cassatt",
                    "Frida Kahlo",
                    "Matisse",
                    "Van Gogh"
                ]
            }
        ],
        "calculated": [
            {
                "name": "A1",
                "label": "{{function}}",
                "function": "{{Q3}}"
            },
            {
                "name": "A2",
                "label": "{{function}}",
                "function": "{{Q2}}"
            },
            {
                "name": "A3",
                "label": "{{function}}",
                "function": "{{Q7}}"
            }
        ],
        "uniques": true
    },
    "algorithm": {
        "name": "calculateOperation",
        "params": {
            "method": "equivLiteral",
            "keyboard": "NUMERICAL"
        }
    }
}</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</si>
  <si>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</si>
  <si>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</si>
  <si>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</si>
  <si>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</si>
  <si>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</si>
  <si>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
    "id": "M6-EyP-8b-E-3-EN",
    "stimulus": "&lt;p&gt;Observe this frequency curve that shows the number of movies according to their genre to be screened in two theaters during a week.&lt;/p&gt;&lt;div class=\"fr-chart ct-chart ct-minor-seventh\" data-chart='{\"type\": \"line\", \"series\": [{\"name\": \"Theater A\", \"data\": [{{Q1}},{{Q3}},{{Q5}},{{Q7}}]},{\"name\": \"Theater B\", \"data\": [{{Q2}},{{Q4}},{{Q6}},{{Q8}}]}], \"labels\":[\"{{Q9}}\",\"{{Q10}}\",\"{{Q11}}\",\"{{Q12}}\"], \"options\":{\"low\":0, \"axisY\": {\"onlyInteger\": true}}}'&gt;&lt;/div&gt;",
    "template": "&lt;p&gt;In theater A, {{response}} {{Q11}} movies have been screened.&lt;/p&gt;&lt;p&gt;In theater B, {{response}} {{Q9}} movies have been screened.&lt;/p&gt;&lt;p&gt;{{response}} {{Q12}}  movies have been screened.&lt;/p&gt;",
    "hint": "&lt;p&gt;The height each line reaches represents the number of screenings per genre in each theater.&lt;/p&gt;",
    "feedback": "&lt;p&gt;The height each line reaches represents the number of screenings per genre in each theater.&lt;/p&gt;",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"drama",
                    "fantasy",
                    "science fiction",
                    "action",
                    "musical",
                    "horror"
                ]
            },
            {
                "name": "Q10",
                "label": null,
                "list": [
                    "drama",
                    "fantasy",
                    "science fiction",
                    "action",
                    "musical",
                    "horror"
                ]
            },
            {
                "name": "Q11",
                "label": null,
                "list": [
                    "drama",
                    "fantasy",
                    "science fiction",
                    "action",
                    "musical",
                    "horror"
                ]
            },
            {
                "name": "Q12",
                "label": null,
                "list": [
                    "drama",
                    "fantasy",
                    "science fiction",
                    "action",
                    "musical",
                    "horror"
                ]
            }
        ],
        "calculated": [
            {
                "name": "A1",
                "label": "{{function}}",
                "function": "{{Q5}}"
            },
            {
                "name": "A2",
                "label": "{{function}}",
                "function": "{{Q2}}"
            },
            {
                "name": "A3",
                "label": "{{function}}",
                "function": "{{Q7}}+{{Q8}}"
            }
        ],
        "uniques": true
    },
    "algorithm": {
        "name": "calculateOperation",
        "params": {
            "method": "equivLiteral",
            "keyboard": "NUMERICAL"
        }
    }
}</t>
  </si>
  <si>
    <t>&lt;p&gt;En la sala B se han proyectado {{A1}} películas de {{Q10}}.&lt;/p&gt;&lt;p&gt;Se han proyectado {{A2}} películas en la sala A.&lt;/p&gt;&lt;p&gt;En la sala A se han proyectado {{A3}} películas de {{Q12}}.&lt;/p&gt;</t>
  </si>
  <si>
    <t>A1 = {{Q4}}
A3 = {{Q7}}
A2 = {{Q1}}+{{Q3}}+{{Q5}}+{{Q7}}</t>
  </si>
  <si>
    <t>{"id":"M6-EyP-8b-E-4-EN","stimulus":"&lt;p&gt;Observe this frequency curve showing the number of movies by genre that will be screened in two theater halls over a week.&lt;/p&gt;&lt;div class=\"fr-chart ct-chart ct-minor-seventh\" data-chart='{\"type\": \"line\", \"series\": [{\"name\": \"Hall A\", \"data\": [{{Q1}},{{Q3}},{{Q5}},{{Q7}}]},{\"name\": \"Hall B\", \"data\": [{{Q2}},{{Q4}},{{Q6}},{{Q8}}]}], \"labels\":[\"{{Q9}}\",\"{{Q10}}\",\"{{Q11}}\",\"{{Q12}}\"], \"options\":{\"low\":0, \"axisY\": {\"onlyInteger\": true}}}'&gt;&lt;/div&gt;","template":"&lt;p&gt;In Hall B, {{response}} {{Q10}} movies have been screened.&lt;/p&gt;&lt;p&gt;{{response}} movies have been screened in Hall A.&lt;/p&gt;&lt;p&gt;In Hall A, {{response}} {{Q12}} movies have been screened.&lt;/p&gt;","hint":"&lt;p&gt;The height each line reaches represents the number of screenings per genre in each hall.&lt;/p&gt;","feedback":"&lt;p&gt;The height each line reaches represents the number of screenings per genre in each hall.&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y","science fiction","action","musical","horror"]},{"name":"Q10","label":null,"list":["drama","fantasy","science fiction","action","musical","horror"]},{"name":"Q11","label":null,"list":["drama","fantasy","science fiction","action","musical","horror"]},{"name":"Q12","label":null,"list":["drama","fantasy","science fiction","action","musical","ho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</si>
  <si>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</si>
  <si>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</si>
  <si>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</si>
  <si>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</si>
  <si>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</si>
  <si>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{"id":"M6-EyP-8c-I-1-EN","stimulus":"&lt;p&gt;The following table shows the days on which it has rained or snowed in a city. Complete the frequency polygon from this information.&lt;/p&gt;","hint":"&lt;p&gt;The height that the line reaches represents the number of rainy or snowy days in each month.&lt;/p&gt;","feedback":"&lt;p&gt;The height that the line reaches represents the number of rainy or snowy days in each month.&lt;/p&gt;","seed":{"parameters":[{"name":"Q1","label":"November","min":1,"max":10,"step":1,"group":1},{"name":"Q2","label":"December","min":1,"max":10,"step":1,"group":1},{"name":"Q3","label":"January","min":1,"max":10,"step":1,"group":1},{"name":"Q4","label":"February","min":1,"max":10,"step":1,"group":1},{"name":"Q5","label":"November","min":1,"max":10,"step":1,"group":2},{"name":"Q6","label":"December","min":1,"max":10,"step":1,"group":2},{"name":"Q7","label":"January","min":1,"max":10,"step":1,"group":2},{"name":"Q8","label":"February","min":1,"max":10,"step":1,"group":2}],"uniques":false},"algorithm":{"name":"linechart","params":{"labelY":"Months","labelsX":[{"label":"Rain","theme":"theme-light-blue"},{"label":"Snow","theme":"theme-violet"}],"measure":"","tableEnable":true,"tablePosition":"LEFT","multiplier":1}}}</t>
  </si>
  <si>
    <t>&lt;p&gt;Paula ha apuntado el número de bicicletas y patinetes que hay en el aparcamiento de su colegio. Completa el polígono de frecuencias a partir de ella.&lt;/p&gt;</t>
  </si>
  <si>
    <t>&lt;p&gt;La altura que alcanza la línea representa los vehículos de cada tipo.&lt;/p&gt;</t>
  </si>
  <si>
    <t>{"id":"M6-EyP-8c-I-2-EN","stimulus":"&lt;p&gt;Paula has written down the number of bicycles and scooters in the parking lot of her school. Fill in the frequency polygon based on it.&lt;/p&gt;","hint":"&lt;p&gt;The height reached by the line represents the vehicles of each type.&lt;/p&gt;","feedback":"&lt;p&gt;The height reached by the line represents the vehicles of each type.&lt;/p&gt;","seed":{"parameters":[{"name":"Q1","label":"Monday","min":1,"max":10,"step":1,"group":1},{"name":"Q2","label":"Tuesday","min":1,"max":10,"step":1,"group":1},{"name":"Q3","label":"Wednesday","min":1,"max":10,"step":1,"group":1},{"name":"Q4","label":"Thursday","min":1,"max":10,"step":1,"group":1},{"name":"Q5","label":"Monday","min":1,"max":10,"step":1,"group":2},{"name":"Q6","label":"Tuesday","min":1,"max":10,"step":1,"group":2},{"name":"Q7","label":"Wednesday","min":1,"max":10,"step":1,"group":2},{"name":"Q8","label":"Thursday","min":1,"max":10,"step":1,"group":2}],"uniques":false},"algorithm":{"name":"linechart","params":{"labelY":"Days","labelsX":[{"label":"Bicycle","theme":"theme-green"},{"label":"Scooter","theme":"theme-bordeaux"}],"measure":"","tableEnable":true,"tablePosition":"LEFT","multiplier":1}}}</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</si>
  <si>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</si>
  <si>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</si>
  <si>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</si>
  <si>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"M6-EyP-8c-I-3-EN",
    "stimulus": "&lt;p&gt;At Mike's school, a survey has been conducted to find out how many students love the subjects of Math and English. Complete the frequency polygon using the table with the results.&lt;/p&gt;",
    "hint": "&lt;p&gt;The height that the line reaches represents students from each grade preferring each subject.&lt;/p&gt;",
    "feedback": "&lt;p&gt;The height that the line reaches represents students from each grade preferring each subject.&lt;/p&gt;",
    "seed": {
        "parameters": [
            {
                "name": "Q1",
                "label": "3rd",
                "min": 5,
                "max": 10,
                "step": 1,
                "group": 1
            },
            {
                "name": "Q2",
                "label": "4th",
                "min": 5,
                "max": 10,
                "step": 1,
                "group": 1
            },
            {
                "name": "Q3",
                "label": "5th",
                "min": 5,
                "max": 10,
                "step": 1,
                "group": 1
            },
            {
                "name": "Q4",
                "label": "6th",
                "min": 5,
                "max": 10,
                "step": 1,
                "group": 1
            },
            {
                "name": "Q5",
                "label": "3rd",
                "min": 5,
                "max": 10,
                "step": 1,
                "group": 2
            },
            {
                "name": "Q6",
                "label": "4th",
                "min": 5,
                "max": 10,
                "step": 1,
                "group": 2
            },
            {
                "name": "Q7",
                "label": "5th",
                "min": 5,
                "max": 10,
                "step": 1,
                "group": 2
            },
            {
                "name": "Q8",
                "label": "6th",
                "min": 5,
                "max": 10,
                "step": 1,
                "group": 2
            }
        ],
        "uniques": false
    },
    "algorithm": {
        "name": "linechart",
        "params": {
            "labelY": "Grade",
            "labelsX": [
                {
                    "label": "Mathematics",
                    "theme": "theme-light-blue"
                },
                {
                    "label": "English",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</si>
  <si>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</si>
  <si>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</si>
  <si>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</si>
  <si>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</si>
  <si>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</si>
  <si>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</si>
  <si>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"M6-EyP-9a-I-1-EN",
    "stimulus": "&lt;p&gt;This pie chart represents the number of training hours for gymnasts. Indicate whether the following statements are true or false.&lt;/p&gt;&lt;div style=\"display:flex; justify-content:center;\"&gt;&lt;div class=\"fr-chart ct-chart ct-minor-seventh\" data-chart='{\"type\": \"pie\", \"series\": [{{Q1}},{{Q2}},{{Q3}}], \"labels\":[\"{{Q4}}\",\"{{Q5}}\",\"{{Q6}}\"]}'&gt;&lt;/div&gt;&lt;/div&gt;",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2,
                "max": 5,
                "step": 1
            },
            {
                "name": "Q2",
                "label": null,
                "min": 2,
                "max": 5,
                "step": 1
            },
            {
                "name": "Q3",
                "label": null,
                "min": 2,
                "max": 5,
                "step": 1
            },
            {
                "name": "Q4",
                "label": null,
                "list": [
                    "Susan",
                    "Penelope",
                    "Amber",
                    "Lucy",
                    "Helen"
                ]
            },
            {
                "name": "Q5",
                "label": null,
                "list": [
                    "Susan",
                    "Penelope",
                    "Amber",
                    "Lucy",
                    "Helen"
                ]
            },
            {
                "name": "Q6",
                "label": null,
                "list": [
                    "Susan",
                    "Penelope",
                    "Amber",
                    "Lucy",
                    "Helen"
                ]
            },
            {
                "name": "Q7",
                "label": null,
                "list": [
                    "Susan",
                    "Penelope",
                    "Amber",
                    "Lucy",
                    "Helen"
                ]
            },
            {
                "name": "Q8",
                "label": null,
                "list": [
                    2,
                    4,
                    5,
                    6
                ]
            }
        ],
        "calculated": [
            {
                "name": "A1",
                "label": "The legends correspond to the names of the gymnasts.",
                "function": ""
            },
            {
                "name": "A2",
                "label": "The names of the gymnasts are {{Q4}}, {{Q5}} and {{Q6}}.",
                "function": ""
            },
            {
                "name": "A3",
                "label": "Each sector of the chart represents the training hours for a gymnast.",
                "function": ""
            },
            {
                "name": "A4",
                "label": "The chart is divided into 3 sectors.",
                "function": ""
            },
            {
                "name": "A5",
                "label": "The chart is divided into {{Q8}} sectors.",
                "function": "",
                "incorrect": true,
                "feedback": "&lt;p&gt;The chart is divided into 3 sectors.&lt;/p&gt;"
            },
            {
                "name": "A6",
                "label": "The legends correspond to the training hours.",
                "function": "",
                "incorrect": true,
                "feedback": "&lt;p&gt;The legends correspond to the names of the gymnasts.&lt;/p&gt;"
            },
            {
                "name": "A7",
                "label": "The names of the gymnasts are {{Q5}}, {{Q7}} and {{Q4}}.",
                "function": "",
                "incorrect": true,
                "feedback": "&lt;p&gt;The names of the gymnasts are {{Q4}}, {{Q5}} and {{Q6}}.&lt;/p&gt;"
            }
        ],
        "uniques": true
    },
    "algorithm": {
        "name": "trueFalse",
        "template": "Choice matrix – inline",
        "params": {
            "countCorrect": 2,
            "countIncorrect": 1,
            "showCheckIcon": false,
            "options": [
                "True",
                "False"
            ]
        }
    }
}</t>
  </si>
  <si>
    <t>&lt;p&gt;Melisa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A1 = Las leyendas se corresponden con los vertebrados que ha visto.*
A2 = Melisa ha visto {{Q5}}, {{Q6}}, {{Q7}} y {{Q8}}.*
A3 = Cada sector del gráfico representa el número de animales de cada tipo.*
A4 = El gráfico está dividido en 4 sectores.*
A5 = El gráfico está dividido en {{Q9}} sectores.
A6 = Las leyendas se corresponden con el número de animales que ha visto.
A7 = Melisa ha visto solo {{Q5}}, {{Q7}} y {{Q6}}.</t>
  </si>
  <si>
    <t>Q1 = "min": 2, "max": 5, "step": 1
Q2 = "min": 2, "max": 5, "step": 1
Q3 = "min": 2, "max": 5, "step": 1
Q4 = "min": 2, "max": 5, "step": 1
Q5 = "list": ["mamíferos", "reptiles", "aves", "peces", "anfibios"]
Q6 = "list": ["mamíferos", "reptiles", "aves", "peces", "anfibios"]
Q7 = "list": ["mamíferos", "reptiles", "aves", "peces", "anfibios"]
Q8 = "list": ["mamíferos", "reptiles", "aves", "peces", "anfibios"]
Q9 = "list": [2, 3, 5, 6]</t>
  </si>
  <si>
    <t>&lt;p&gt;En un gráfico de sectores, el área de cada sector es proporcional a la frecuencia de su variable estadística.&lt;/p&gt;
A5 = &lt;p&gt;En realidad, el gráfico está dividido en 4 sectores.&lt;/p&gt;
A6 = &lt;p&gt;En realidad, las leyendas se corresponden con los vertebrados que ha visto.&lt;/p&gt;
A7 = &lt;p&gt;En realidad, ha visto {{Q5}}, {{Q6}}, {{Q7}} y {{Q8}}.&lt;/p&gt;</t>
  </si>
  <si>
    <t>{
    "id": "M6-EyP-9a-I-2-EN",
    "stimulus": "&lt;p&gt;Melisa has represented on this graph the number of vertebrate animals she has seen during a visit to a farm.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"mammals",
                    "reptiles",
                    "birds",
                    "fish",
                    "amphibians"
                ]
            },
            {
                "name": "Q6",
                "label": null,
                "list": [
                    "mammals",
                    "reptiles",
                    "birds",
                    "fish",
                    "amphibians"
                ]
            },
            {
                "name": "Q7",
                "label": null,
                "list": [
                    "mammals",
                    "reptiles",
                    "birds",
                    "fish",
                    "amphibians"
                ]
            },
            {
                "name": "Q8",
                "label": null,
                "list": [
                    "mammals",
                    "reptiles",
                    "birds",
                    "fish",
                    "amphibians"
                ]
            },
            {
                "name": "Q9",
                "label": null,
                "list": [
                    2,
                    3,
                    5,
                    6
                ]
            }
        ],
        "calculated": [
            {
                "name": "A1",
                "label": "The legends correspond to the vertebrates animals she has seen.",
                "function": ""
            },
            {
                "name": "A2",
                "label": "Melisa has seen {{Q5}}, {{Q6}}, {{Q7}} and {{Q8}}.",
                "function": ""
            },
            {
                "name": "A3",
                "label": "Each sector of the graph represents the number of animals of each type.",
                "function": ""
            },
            {
                "name": "A4",
                "label": "The graph is divided into 4 sectors.",
                "function": ""
            },
            {
                "name": "A5",
                "label": "The graph is divided into {{Q9}} sectors.",
                "function": "",
                "incorrect": true,
                "feedback": "&lt;p&gt;Actually, the graph is divided into 4 sectors.&lt;/p&gt;"
            },
            {
                "name": "A6",
                "label": "The legends correspond to the number of animals she has seen.",
                "function": "",
                "incorrect": true,
                "feedback": "&lt;p&gt;Actually, the legends correspond to the vertebrates animals she has seen.&lt;/p&gt;"
            },
            {
                "name": "A7",
                "label": "Melisa has seen only {{Q5}}, {{Q7}} and {{Q6}}.",
                "function": "",
                "incorrect": true,
                "feedback": "&lt;p&gt;Actually, she has seen {{Q5}}, {{Q6}}, {{Q7}}, and {{Q8}}.&lt;/p&gt;"
            }
        ],
        "uniques": true
    },
    "algorithm": {
        "name": "trueFalse",
        "template": "Choice matrix – inline",
        "params": {
            "countCorrect": 1,
            "countIncorrect": 2,
            "showCheckIcon": false,
            "options": [
                "True",
                "False"
            ]
        }
    }
}</t>
  </si>
  <si>
    <t>&lt;p&gt;Estos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A1 = Las leyendas se corresponden con los idiomas de la encuesta.*
A2 = Las respuestas de los entrevistados han sido {{Q5}}, {{Q6}}, {{Q7}} y, por último, {{Q8}}.*
A3 = Cada sector del gráfico representa el número de personas que querría aprender ese idioma.*
A4 = El gráfico está dividido en 4 sectores.*
A5 = El gráfico está dividido en {{Q9}} sectores.
A6 = Las leyendas se corresponden con el número de personas que querrían aprender ese idioma.
A7 = Las respuestas de los entrevistados han sido {{Q8}}, {{Q5}} y, por último, {{Q7}}.
(Se ven 3, 2 correctas)</t>
  </si>
  <si>
    <t>Q1 = "min": 2, "max": 5, "step": 1
Q2 = "min": 2, "max": 5, "step": 1
Q3 = "min": 2, "max": 5, "step": 1
Q4 = "min": 2, "max": 5, "step": 1
Q5 = "list": ["inglés", "italiano", "francés", "alemán", "japonés"]
Q6 = "list": ["inglés", "italiano", "francés", "alemán", "japonés"]
Q7 = "list": ["inglés", "italiano", "francés", "alemán", "japonés"]
Q8 = "list": ["inglés", "italiano", "francés", "alemán", "japonés"]
Q9 = "list": [2, 3, 5, 6]</t>
  </si>
  <si>
    <t>&lt;p&gt;En un gráfico de sectores, el área de cada sector es proporcional a la frecuencia de su variable estadística.&lt;/p&gt;
A5 = &lt;p&gt;En realidad, el gráfico está dividido en 4 sectores.&lt;/p&gt;
A6 = &lt;p&gt;En realidad, las leyendas se corresponden con los idiomas de la encuesta.&lt;/p&gt;
A7 = &lt;p&gt;En realidad, las respuestas han sido {{Q5}}, {{Q6}}, {{Q7}} y, por último, {{Q8}}.&lt;/p&gt;</t>
  </si>
  <si>
    <t>{
    "id": "M6-EyP-9a-I-3-EN",
    "stimulus": "&lt;p&gt;These are the results of a survey about the languages ​​that a group of people would like to learn.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"English",
                    "Italian",
                    "French",
                    "German",
                    "Japanese"
                ]
            },
            {
                "name": "Q6",
                "label": null,
                "list": [
                    "English",
                    "Italian",
                    "French",
                    "German",
                    "Japanese"
                ]
            },
            {
                "name": "Q7",
                "label": null,
                "list": [
                    "English",
                    "Italian",
                    "French",
                    "German",
                    "Japanese"
                ]
            },
            {
                "name": "Q8",
                "label": null,
                "list": [
                    "English",
                    "Italian",
                    "French",
                    "German",
                    "Japanese"
                ]
            },
            {
                "name": "Q9",
                "label": null,
                "list": [
                    2,
                    3,
                    5,
                    6
                ]
            }
        ],
        "calculated": [
            {
                "name": "A1",
                "label": "The legends correspond to the languages ​​of the survey.",
                "function": ""
            },
            {
                "name": "A2",
                "label": "The answers of the interviewees have been {{Q5}}, {{Q6}}, {{Q7}} and, finally, {{Q8}}.",
                "function": ""
            },
            {
                "name": "A3",
                "label": "Each sector of the graph represents the number of people who would like to learn that language.",
                "function": ""
            },
            {
                "name": "A4",
                "label": "The graph is divided into 4 sectors.",
                "function": ""
            },
            {
                "name": "A5",
                "label": "The graph is divided into {{Q9}} sectors.",
                "function": "",
                "incorrect": true,
                "feedback": "&lt;p&gt;Actually, the graph is divided into 4 sectors.&lt;/p&gt;"
            },
            {
                "name": "A6",
                "label": "The legends correspond to the number of people who would like to learn that language.",
                "function": "",
                "incorrect": true,
                "feedback": "&lt;p&gt;Actually, the legends correspond to the languages ​​of the survey.&lt;/p&gt;"
            },
            {
                "name": "A7",
                "label": "The answers of the interviewees have been {{Q8}}, {{Q5}} and, finally, {{Q7}}.",
                "function": "",
                "incorrect": true,
                "feedback": "&lt;p&gt;Actually, the answers have been {{Q5}}, {{Q6}}, {{Q7}} and finally {{Q8}}.&lt;/p&gt;"
            }
        ],
        "uniques": true
    },
    "algorithm": {
        "name": "trueFalse",
        "template": "Choice matrix – inline",
        "params": {
            "countCorrect": 1,
            "countIncorrect": 2,
            "showCheckIcon": false,
            "options": [
                "True",
                "False"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</si>
  <si>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</si>
  <si>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</si>
  <si>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</si>
  <si>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True or false</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</si>
  <si>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</si>
  <si>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</si>
  <si>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</si>
  <si>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
    "id": "M6-EyP-9b-I-1-EN",
    "stimulus": "&lt;p&gt;The following pie chart represents the activities that students at a school prefer to do.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"going to a concert",
                    "going to the theater",
                    "going to a game",
                    "going to a museum"
                ]
            },
            {
                "name": "Q6",
                "label": null,
                "list": [
                    "going to a concert",
                    "going to the theater",
                    "going to a game",
                    "going to a museum"
                ]
            },
            {
                "name": "Q7",
                "label": null,
                "list": [
                    "going to a concert",
                    "going to the theater",
                    "going to a game",
                    "going to a museum"
                ]
            },
            {
                "name": "Q8",
                "label": null,
                "list": [
                    "going to a concert",
                    "going to the theater",
                    "going to a game",
                    "going to a museum"
                ]
            }
        ],
        "calculated": [
            {
                "name": "A1",
                "label": "The activity that most students prefer is {{Q5}}.",
                "function": ""
            },
            {
                "name": "A2",
                "label": "The activity that the fewest students prefer is {{Q8}}.",
                "function": ""
            },
            {
                "name": "A3",
                "label": "The activity that most students prefer is {{Q6}}.",
                "function": "",
                "incorrect": true,
                "feedback": "&lt;p&gt;Most students prefer {{Q5}}.&lt;/p&gt;"
            },
            {
                "name": "A4",
                "label": "The activity that most students prefer is {{Q7}}.",
                "function": "",
                "incorrect": true,
                "feedback": "&lt;p&gt;Most students prefer {{Q5}}.&lt;/p&gt;"
            },
            {
                "name": "A5",
                "label": "The activity that most students prefer is {{Q8}}.",
                "function": " ",
                "incorrect": true,
                "feedback": "&lt;p&gt;Most students prefer {{Q5}}.&lt;/p&gt;"
            },
            {
                "name": "A6",
                "label": "The activity that the fewest students prefer is {{Q5}}.",
                "function": "",
                "incorrect": true,
                "feedback": " &lt;p&gt;Most students do not prefer {{Q8}}.&lt;/p&gt;"
            },
            {
                "name": "A7",
                "label": "The activity that the fewest students prefer is {{Q6}}.",
                "function": "",
                "incorrect": true,
                "feedback": " &lt;p&gt;Most students do not prefer {{Q8}}.&lt;/p&gt;"
            },
            {
                "name": "A8",
                "label": "{{function}}",
                "function": "The activity that the fewest students prefer is {{Q7}}.",
                "incorrect": true,
                "feedback": " &lt;p&gt;Most students do not prefer {{Q8}}.&lt;/p&gt;"
            }
        ],
        "uniques": true
    },
    "algorithm": {
        "name": "trueFalse",
        "template": "Choice matrix – inline",
        "params": {
            "countCorrect": 1,
            "countIncorrect": 2,
            "showCheckIcon": false,
            "options": [
                "True",
                "False"
            ]
        }
    }
}</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</si>
  <si>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</si>
  <si>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</si>
  <si>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</si>
  <si>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{"id":"M6-EyP-9b-I-2-EN","stimulus":"&lt;p&gt;The result of a survey to a group of people about the type of food they prefer has been presented in this pie chart. Choose the correct option.&lt;/p&gt;&lt;div style=\"display:flex; justify-content:center;\"&gt;&lt;div class=\"fr-chart ct-chart ct-minor-seventh\" data-chart='{\"type\": \"pie\", \"series\": [{{Q1}},{{Q2}},{{Q3}}], \"labels\":[\"{{Q4}}\",\"{{Q5}}\",\"{{Q6}}\"]}'&gt;&lt;/div&gt;","hint":"&lt;p&gt;In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variable.&lt;/p&gt;","seed":{"parameters":[{"name":"Q1","label":null,"min":10,"max":49,"step":1},{"name":"Q2","label":null,"min":50,"max":79,"step":1},{"name":"Q3","label":null,"min":80,"max":100,"step":1},{"name":"Q4","label":null,"list":["Mediterranean food","Chinese food","Indian food"]},{"name":"Q5","label":null,"list":["Mediterranean food","Chinese food","Indian food"]},{"name":"Q6","label":null,"list":["Mediterranean food","Chinese food","Indian food"]}],"calculated":[{"name":"A1","label":"The majority of people surveyed prefer {{Q6}}.","function":""},{"name":"A2","label":"The least preferred type of food is {{Q4}}.","function":""},{"name":"A3","label":"The majority of people surveyed prefer {{Q4}}.","function":"","incorrect":true,"feedback":"&lt;p&gt;The people surveyed like {{Q6}} more.&lt;/p&gt;"},{"name":"A4","label":"The majority of people surveyed prefer {{Q5}}.","function":"","incorrect":true,"feedback":"&lt;p&gt;The people surveyed like {{Q6}} more.&lt;/p&gt;"},{"name":"A5","label":"The least preferred type of food is {{Q5}}.","function":" ","incorrect":true,"feedback":"&lt;p&gt;The people surveyed like {{Q4}} less.&lt;/p&gt;"},{"name":"A6","label":"The least preferred type of food is {{Q6}}.","function":"","incorrect":true,"feedback":"&lt;p&gt;The people surveyed like {{Q4}} less.&lt;/p&gt;"}],"uniques":true},"algorithm":{"name":"trueFalse","template":"Multiple choice – standard","params":{"countCorrect":1,"countIncorrect":2,"showCheckIcon":true}}}</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</si>
  <si>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</si>
  <si>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</si>
  <si>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</si>
  <si>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"M6-EyP-9b-I-3-EN",
    "stimulus": "&lt;p&gt;Observe this pie chart, which represents who a group of people surveyed will celebrate Christmas with, and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"with friends",
                    "with their partner",
                    "with family",
                    "alone"
                ]
            },
            {
                "name": "Q6",
                "label": null,
                "list": [
                    "with friends",
                    "with their partner",
                    "with family",
                    "alone"
                ]
            },
            {
                "name": "Q7",
                "label": null,
                "list": [
                    "with friends",
                    "with their partner",
                    "with family",
                    "alone"
                ]
            },
            {
                "name": "Q8",
                "label": null,
                "list": [
                    "with friends",
                    "with their partner",
                    "with family",
                    "alone"
                ]
            }
        ],
        "calculated": [
            {
                "name": "A1",
                "label": "Most people spend Christmas {{Q5}}.",
                "function": ""
            },
            {
                "name": "A2",
                "label": "The minority of people spend Christmas {{Q8}}.",
                "function": ""
            },
            {
                "name": "A3",
                "label": "The minority of people spend Christmas {{Q5}}.",
                "function": " ",
                "incorrect": true,
                "feedback": "&lt;p&gt;The minority of people surveyed spend Christmas {{Q8}}.&lt;/p&gt;"
            },
            {
                "name": "A4",
                "label": "Most people spend Christmas {{Q6}}.",
                "function": " ",
                "incorrect": true,
                "feedback": "&lt;p&gt;Most people surveyed spend Christmas {{Q5}}.&lt;/p&gt;"
            },
            {
                "name": "A5",
                "label": "Most people spend Christmas {{Q7}}.",
                "function": " ",
                "incorrect": true,
                "feedback": "&lt;p&gt;Most people surveyed spend Christmas {{Q5}}.&lt;/p&gt;"
            },
            {
                "name": "A6",
                "label": "Most people spend Christmas {{Q8}}.",
                "function": " ",
                "incorrect": true,
                "feedback": "&lt;p&gt;Most people surveyed spend Christmas {{Q5}}.&lt;/p&gt;"
            },
            {
                "name": "A7",
                "label": "The minority of people spend Christmas {{Q6}}.",
                "function": "",
                "incorrect": true,
                "feedback": " &lt;p&gt;The minority of people surveyed spend Christmas {{Q8}}.&lt;/p&gt;"
            },
            {
                "name": "A8",
                "label": "{{function}}",
                "function": "The minority of people spend Christmas {{Q7}}.",
                "incorrect": true,
                "feedback": " &lt;p&gt;The minority of people surveyed spend Christmas {{Q8}}.&lt;/p&gt;"
            }
        ],
        "uniques": true
    },
    "algorithm": {
        "name": "trueFalse",
        "template": "Choice matrix – inline",
        "params": {
            "countCorrect": 1,
            "countIncorrect": 2,
            "showCheckIcon": false,
            "options": [
                "True",
                "False"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</si>
  <si>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</si>
  <si>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</si>
  <si>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</si>
  <si>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{"id":"M6-EyP-9b-E-1-EN","stimulus":"&lt;p&gt;This pie chart represents which juices are preferred by a group of friends. Drag and put the flavors in order from lowest to highest preference. Place them from top to bottom.&lt;/p&gt;&lt;div style=\"display:flex; justify-content:center;\"&gt;&lt;div class=\"fr-chart ct-chart ct-minor-seventh\" data-chart='{\"type\": \"pie\", \"series\": [{{Q1}},{{Q2}},{{Q3}},{{Q4}}], \"labels\":[\"Orange\",\"Pineapple\",\"Grape\",\"Peach\"]}'&gt;&lt;/div&gt;&lt;/div&gt;","hint":"&lt;p&gt;In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Orange","min":2,"max":8,"step":1},{"name":"Q2","label":"Pineapple","min":2,"max":8,"step":1},{"name":"Q3","label":"Grape","min":2,"max":8,"step":1},{"name":"Q4","label":"Peach","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</si>
  <si>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</si>
  <si>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</si>
  <si>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</si>
  <si>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{"id":"M6-EyP-9b-E-2-EN","stimulus":"&lt;p&gt;This pie chart represents how many pets there are in Manuel's housing development of each species. Drag and put the pets in order from highest to lowest frequency. Place them from top to bottom.&lt;/p&gt;&lt;div style=\"display:flex; justify-content:center;\"&gt;&lt;div class=\"fr-chart ct-chart ct-minor-seventh\" data-chart='{\"type\": \"pie\", \"series\": [{{Q1}},{{Q2}},{{Q3}},{{Q4}}], \"labels\":[\"Rabbit\",\"Canary\",\"Cat\",\"Dog\"]}'&gt;&lt;/div&gt;&lt;/div&gt;","hint":"&lt;p&gt;In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Rabbit","min":5,"max":10,"step":1},{"name":"Q2","label":"Canary","min":5,"max":10,"step":1},{"name":"Q3","label":"Cat","min":5,"max":10,"step":1},{"name":"Q4","label":"Dog","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</si>
  <si>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</si>
  <si>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</si>
  <si>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</si>
  <si>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{"id":"M6-EyP-9b-E-3-EN","stimulus":"&lt;p&gt;At a medieval party, there are three spots for different activities. The organization has created this pie chart to see which one has received the most visits. Drag and put them in order from lowest to highest attendance. Place them from top to bottom.&lt;/p&gt;&lt;div style=\"display:flex; justify-content:center;\"&gt;&lt;div class=\"fr-chart ct-chart ct-minor-seventh\" data-chart='{\"type\": \"pie\", \"series\": [{{Q1}},{{Q2}},{{Q3}}], \"labels\":[\"Zip Line\",\"Archery\",\"Bowling\"]}'&gt;&lt;/div&gt;&lt;/div&gt;","hint":"&lt;p&gt;In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variable.&lt;/p&gt;","seed":{"parameters":[{"name":"Q1","label":"Zip Line","min":10,"max":50,"step":1},{"name":"Q2","label":"Archery","min":10,"max":50,"step":1},{"name":"Q3","label":"Bowling","min":10,"max":50,"step":1}],"uniques":true},"algorithm":{"name":"orderNumbers","params":{"order":"asc"}}}</t>
  </si>
  <si>
    <t>M6-EyP-24a</t>
  </si>
  <si>
    <t>Analiza diagramas de puntos</t>
  </si>
  <si>
    <t>&lt;p&gt;Un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Imagen: https://blueberry-assets.oneclick.es/M2_EyP_6b_1.png
A1 = El lunes fueron {{T1}} personas.*
A2 = El martes fueron {{T2}} personas.*
A3 = El miércoles fueron {{T3}} personas.*
A4 = El jueves fueron {{T4}} personas.*
A5 = El viernes fueron {{T5}} personas.*
A6 = El lunes fueron {{T2}} personas.
Feedback: En realidad, fueron {{T1}} personas.
A7 = El martes fueron {{T5}} personas.
Feedback: En realidad, fueron {{T2}} personas.
A8 = El miércoles fueron {{T1}} personas.
Feedback: En realidad, fueron {{T3}} personas.
A9 = El jueves fueron {{T3}} personas.
Feedback: En realidad, fueron {{T4}} personas.
A10 = El viernes fueron {{T4}} personas.
Feedback: En realidad, fueron {{T5}} personas.</t>
  </si>
  <si>
    <t>Q1 = "min": 2, "max": 6, "step": 1
Q2 = "min": 2, "max": 6, "step": 1
Q3 = "min": 2, "max": 6, "step": 1
Q4 = "min": 2, "max": 6, "step": 1
Q5 = "min": 2, "max": 6, "step": 1
Q6 = "min": 2, "max": 6, "step": 1</t>
  </si>
  <si>
    <t xml:space="preserve">T1 = {{Q1}}*{{Q6}}
T2 = {{Q2}}*{{Q6}}
T3 = {{Q3}}*{{Q6}}
T4 = {{Q4}}*{{Q6}}
T5 = {{Q5}}*{{Q6}}
</t>
  </si>
  <si>
    <t>&lt;p&gt;Cada punto representa {{Q6}} personas.&lt;/p&gt;</t>
  </si>
  <si>
    <t>{
    "id": "M6-EyP-24a-I-1-EN",
    "stimulus": "&lt;p&gt;A gym has recorded on a chart like this the number of clients who went to the gym during the past week. Considering that each dot represents {{Q6}} people, select the correct statements.&lt;/p&gt;&lt;div style=\"display: flex; justify-content: center;\"&gt;&lt;div class=\"fr-chart\" data-chart='{\"type\": \"pictograph\", \"series\": [{\"img\": \"{{Q1.img}}\", \"value\":{{Q1}}},{\"img\": \"{{Q2.img}}\", \"value\":{{Q2}}},{\"img\": \"{{Q3.img}}\", \"value\":{{Q3}}},{\"img\": \"{{Q4.img}}\", \"value\":{{Q4}}},{\"img\": \"{{Q5.img}}\", \"value\":{{Q5}}}], \"labels\":[\"Monday\",\"Tuesday\",\"Wednesday\",\"Thursday\",\"Friday\"]}'&gt;&lt;/div&gt;&lt;/div&gt;",
    "hint": "&lt;p&gt;Each dot represents {{Q6}} people.&lt;/p&gt;",
    "feedback": "&lt;p&gt;Each dot represents {{Q6}} people.&lt;/p&gt;",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"On Monday there were {{T1}} people.",
                "function": ""
            },
            {
                "name": "A2",
                "label": "On Tuesday there were {{T2}} people.",
                "function": ""
            },
            {
                "name": "A3",
                "label": "On Wednesday there were {{T3}} people.",
                "function": ""
            },
            {
                "name": "A4",
                "label": "On Thursday there were {{T4}} people.",
                "function": ""
            },
            {
                "name": "A5",
                "label": "On Friday there were {{T5}} people.",
                "function": ""
            },
            {
                "name": "A6",
                "label": "On Monday there were {{T2}} people.",
                "function": "",
                "feedback": "Actually, there were {{T1}} people.",
                "incorrect": true
            },
            {
                "name": "A7",
                "label": "On Tuesday there were {{T5}} people.",
                "function": "",
                "feedback": "Actually, there were {{T2}} people.",
                "incorrect": true
            },
            {
                "name": "A8",
                "label": "On Wednesday there were {{T1}} people.",
                "function": "",
                "feedback": "Actually, there were {{T3}} people.",
                "incorrect": true
            },
            {
                "name": "A9",
                "label": "On Thursday there were {{T3}} people.",
                "function": "",
                "feedback": "Actually, there were {{T4}} people.",
                "incorrect": true
            },
            {
                "name": "A10",
                "label": "On Friday there were {{T4}} people.",
                "function": "",
                "feedback": "Actually, there were {{T5}} people.",
                "incorrect": true
            }
        ],
        "uniques": true
    },
    "algorithm": {
        "name": "trueFalse",
        "template": "Multiple choice – multiple response",
        "params": {
            "countCorrect": 2,
            "countIncorrect": 1,
            "showCheckIcon": true
        }
    }
}</t>
  </si>
  <si>
    <r>
      <rPr>
        <rFont val="Calibri, Arial"/>
        <color theme="1"/>
        <sz val="12.0"/>
      </rPr>
      <t xml:space="preserve">&lt;p&gt;Cuatro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Imagen: </t>
    </r>
    <r>
      <rPr>
        <rFont val="Calibri, Arial"/>
        <color rgb="FF000000"/>
        <sz val="12.0"/>
      </rPr>
      <t xml:space="preserve">https://blueberry-assets.oneclick.es/M2_EyP_6b_2.png
</t>
    </r>
    <r>
      <rPr>
        <rFont val="Calibri, Arial"/>
        <color theme="1"/>
        <sz val="12.0"/>
      </rPr>
      <t>A1 = {{Q7}} tiene {{Q1}} balones.*
A2 = {{Q8}} tiene {{Q2}} balones.*
A3 = {{Q9}} tiene {{Q3}} balones.*
A4 = {{Q10}} tiene {{Q4}} balones.*
A6 = {{Q7}} tiene {{Q2}} balones.
Feedback: En realidad,  tiene {{Q1}} balones.
A7 = {{Q8}} tiene {{Q4}} balones.
Feedback: En realidad,  tiene {{Q2}} balones.
A8 = {{Q9}} tiene {{Q1}} balones.
Feedback: En realidad,  tiene {{Q3}} balones.
A9 = {{Q10}} tiene {{Q3}} balones.
Feedback: En realidad,  tiene {{Q4}} balones.</t>
    </r>
  </si>
  <si>
    <t>Q1 = "min": 2, "max": 6, "step": 1
Q2 = "min": 2, "max": 6, "step": 1
Q3 = "min": 2, "max": 6, "step": 1
Q4 = "min": 2, "max": 6, "step": 1
Q7 = "list": ["Pablo", "Carlos", "Julio", "Ángeles", "Ruth"]
Q8 = "list": ["Pablo", "Carlos", "Julio", "Ángeles", "Ruth"]
Q9 = "list": ["Pablo", "Carlos", "Julio", "Ángeles", "Ruth"]
Q10 = "list": ["Pablo", "Carlos", "Julio", "Ángeles", "Ruth"]</t>
  </si>
  <si>
    <t>&lt;p&gt;Cada punto representa 1 balón.&lt;/p&gt;</t>
  </si>
  <si>
    <t>{
    "id": "M6-EyP-24a-I-2-EN",
    "stimulus": "&lt;p&gt;Four boys have marked on this dot chart how many balls each of them has at their homes. Select the correct statements.&lt;/p&gt;&lt;div style=\"display: flex; justify-content: center;\"&gt;&lt;div class=\"fr-chart\" data-chart='{\"type\": \"pictograph\", \"series\": [{\"img\": \"{{Q1.img}}\", \"value\":{{Q1}}},{\"img\": \"{{Q2.img}}\", \"value\":{{Q2}}},{\"img\": \"{{Q3.img}}\", \"value\":{{Q3}}},{\"img\": \"{{Q4.img}}\", \"value\":{{Q4}}}], \"labels\":[\"{{Q7}}\",\"{{Q8}}\",\"{{Q9}}\",\"{{Q10}}\"]}'&gt;&lt;/div&gt;&lt;/div&gt;",
    "hint": "&lt;p&gt;Each dot represents 1 ball.&lt;/p&gt;",
    "feedback": "&lt;p&gt;Each dot represents 1 ball.&lt;/p&gt;",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"Paul",
                    "Charles",
                    "Julian",
                    "Angela",
                    "Ruth"
                ]
            },
            {
                "name": "Q8",
                "label": null,
                "list": [
                    "Paul",
                    "Charles",
                    "Julian",
                    "Angela",
                    "Ruth"
                ]
            },
            {
                "name": "Q9",
                "label": null,
                "list": [
                    "Paul",
                    "Charles",
                    "Julian",
                    "Angela",
                    "Ruth"
                ]
            },
            {
                "name": "Q10",
                "label": null,
                "list": [
                    "Paul",
                    "Charles",
                    "Julian",
                    "Angela",
                    "Ruth"
                ]
            }
        ],
        "calculated": [
            {
                "name": "A1",
                "label": "{{Q7}} has {{Q1}} balls.",
                "function": ""
            },
            {
                "name": "A2",
                "label": "{{Q8}} has {{Q2}} balls.",
                "function": ""
            },
            {
                "name": "A3",
                "label": "{{Q9}} has {{Q3}} balls.",
                "function": ""
            },
            {
                "name": "A4",
                "label": "{{Q10}} has {{Q4}} balls.",
                "function": ""
            },
            {
                "name": "A6",
                "label": "{{Q7}} has {{Q2}} balls.",
                "function": "",
                "feedback": "In reality, {{Q7}} has {{Q1}} balls.",
                "incorrect": true
            },
            {
                "name": "A7",
                "label": "{{Q8}} has {{Q4}} balls.",
                "function": "",
                "feedback": "In reality, {{Q8}} has {{Q2}} balls.",
                "incorrect": true
            },
            {
                "name": "A8",
                "label": "{{Q9}} has {{Q1}} balls.",
                "function": "",
                "feedback": "In reality, {{Q9}} has {{Q3}} balls.",
                "incorrect": true
            },
            {
                "name": "A9",
                "label": "{{Q10}} has {{Q3}} balls.",
                "function": "",
                "feedback": "In reality, {{Q10}} has {{Q4}} balls.",
                "incorrect": true
            }
        ],
        "uniques": true
    },
    "algorithm": {
        "name": "trueFalse",
        "template": "Multiple choice – multiple response",
        "params": {
            "countCorrect": 2,
            "countIncorrect": 1,
            "showCheckIcon": true
        }
    }
}</t>
  </si>
  <si>
    <r>
      <rPr>
        <rFont val="Calibri, Arial"/>
        <color theme="1"/>
        <sz val="12.0"/>
      </rPr>
      <t xml:space="preserve">&lt;p&gt;Un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Imagen: </t>
    </r>
    <r>
      <rPr>
        <rFont val="Calibri, Arial"/>
        <color rgb="FF000000"/>
        <sz val="12.0"/>
      </rPr>
      <t xml:space="preserve">https://blueberry-assets.oneclick.es/M2_EyP_6b_3.png
</t>
    </r>
    <r>
      <rPr>
        <rFont val="Calibri, Arial"/>
        <color theme="1"/>
        <sz val="12.0"/>
      </rPr>
      <t>A1 = Ha viajado a {{Q7}} {{T1}} veces.*
A2 = Ha viajado a {{Q8}} {{T2}} veces.*
A3 = Ha viajado a {{Q9}} {{T3}} veces.*
A4 = Ha viajado a {{Q10}} {{T4}} veces.*
A5 = Ha viajado a {{Q11}} {{T5}} veces.*
A6 = Ha viajado a {{Q7}} {{T2}} veces.
Feedback: En realidad, viajó {{T1}} veces.
A7 = Ha viajado a {{Q8}} {{T5}} veces.
Feedback: En realidad, viajó {{T2}} veces.
A8 = Ha viajado a {{Q9}} {{T1}} veces.
Feedback: En realidad, viajó {{T3}} veces.
A9 = Ha viajado a {{Q10}} {{T3}} veces.
Feedback: En realidad, viajó {{T4}} veces.
A10 = Ha viajado a {{Q11}} {{T4}} veces.
Feedback: En realidad, viajó {{T5}} veces.</t>
    </r>
  </si>
  <si>
    <t>Q1 = "min": 2, "max": 6, "step": 1
Q2 = "min": 2, "max": 6, "step": 1
Q3 = "min": 2, "max": 6, "step": 1
Q4 = "min": 2, "max": 6, "step": 1
Q5 = "min": 2, "max": 6, "step": 1
Q6 = "min": 2, "max": 4, "step": 1
Q7 = "list": ["Asia", "Europa", "América", "África", "Oceanía"]
Q8 = "list": ["Asia", "Europa", "América", "África", "Oceanía"]
Q9 = "list": ["Asia", "Europa", "América", "África", "Oceanía"]
Q10 = "list": ["Asia", "Europa", "América", "África", "Oceanía"]
Q11 = "list": ["Asia", "Europa", "América", "África", "Oceanía"]</t>
  </si>
  <si>
    <t>&lt;p&gt;Cada punto representa {{Q6}} votos.&lt;/p&gt;</t>
  </si>
  <si>
    <t>{
    "id": "M6-EyP-24a-I-3-EN",
    "stimulus": "&lt;p&gt;A director of nature documentaries has made a record of the number of trips he has made around the world. In the diagram below he has noted the number of times he has been to each of these continents. Given that each dot represents {{Q6}} trips, select the correct answers.&lt;/p&gt;&lt;div style=\"display: flex; justify-content: center;\"&gt;&lt;div class=\"fr-chart\" data-chart='{\"type\": \"pictograph\", \"series\": [{\"img\": \"{{Q1.img}}\", \"value\":{{Q1}}},{\"img\": \" {{Q2.img}}\", \"value\":{{Q2}}},{\"img\": \"{{Q3.img}}\", \"value\":{{Q3}}},{\"img\" : \"{{Q4.img}}\", \"value\":{{Q4}}},{\"img\": \"{{Q5.img}}\", \"value\":{{Q5}}}], \"labels\":[\"{{Q7}}\",\"{{Q8}}\",\"{{Q9}}\",\"{{Q10}}\",\"{{Q11}}\"]}'&gt;&lt;/div &gt;&lt;/div&gt;",
    "hint": "&lt;p&gt;Each dot represents {{Q6}} trips.&lt;/p&gt;",
    "feedback": "&lt;p&gt;Each dot represents {{Q6}} trips.&lt;/p&gt;",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"Europe",
                    "America",
                    "Africa",
                    "Oceania"
                ]
            },
            {
                "name": "Q8",
                "label": null,
                "list": [
                    "Asia",
                    "Europe",
                    "America",
                    "Africa",
                    "Oceania"
                ]
            },
            {
                "name": "Q9",
                "label": null,
                "list": [
                    "Asia",
                    "Europe",
                    "America",
                    "Africa",
                    "Oceania"
                ]
            },
            {
                "name": "Q10",
                "label": null,
                "list": [
                    "Asia",
                    "Europe",
                    "America",
                    "Africa",
                    "Oceania"
                ]
            },
            {
                "name": "Q11",
                "label": null,
                "list": [
                    "Asia",
                    "Europe",
                    "America",
                    "Africa",
                    "Oceania"
                ]
            }
        ],
        "calculated": [
            {
                "name": "T1",
                "label": "{{function}}",
                "function": "{{Q1}}*{{Q6}}",
                "temp": "true"
            },
            {
                "name": "T2",
                "label": "{{function}}",
                "function": "{{Q2}}*{{Q6}}",
                "temp": "true"
            },
            {
                "name": "T3",
                "label": "{{function}}",
                "function": "{{Q3}}*{{Q6}}",
                "temp": "true"
            },
            {
                "name": "T4",
                "label": "{{function}}",
                "function": "{{Q4}}*{{Q6}}",
                "temp": "true"
            },
            {
                "name": "T5",
                "label": "{{function}}",
                "function": "{{Q5}}*{{Q6}}",
                "temp": "true"
            },
            {
                "name": "A1",
                "label": "It has traveled around {{Q7}} {{T1}} times.",
                "function": ""
            },
            {
                "name": "A2",
                "label": "It has traveled around {{Q8}} {{T2}} times.",
                "function": ""
            },
            {
                "name": "A3",
                "label": "He has traveled around {{Q9}} {{T3}} times.",
                "function": ""
            },
            {
                "name": "A4",
                "label": "He has traveled around {{Q10}} {{T4}} times.",
                "function": ""
            },
            {
                "name": "A5",
                "label": "He has traveled around {{Q11}} {{T5}} times.",
                "function": ""
            },
            {
                "name": "A6",
                "label": "It has traveled around {{Q7}} {{T2}} times.",
                "function": "",
                "incorrect": true
            },
            {
                "name": "A7",
                "label": "He has traveled around {{Q8}} {{T5}} times.",
                "function": "",
                "incorrect": true
            },
            {
                "name": "A8",
                "label": "He has traveled around {{Q9}} {{T1}} times.",
                "function": "",
                "incorrect": true
            },
            {
                "name": "A9",
                "label": "He has traveled around {{Q10}} {{T3}} times.",
                "function": "",
                "incorrect": true
            },
            {
                "name": "A10",
                "label": "He has traveled around {{Q11}} {{T4}} times.",
                "function": "",
                "incorrect": true
            }
        ],
        "uniques": true
    },
    "algorithm": {
        "name": "trueFalse",
        "template": "Multiple choice – multiple response",
        "params": {
            "countCorrect": 2,
            "countIncorrect": 1,
            "showCheckIcon": true
        }
    }
}</t>
  </si>
  <si>
    <t>&lt;p&gt;Mónica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t>
  </si>
  <si>
    <t>&lt;p&gt;Entre marzo y mayo hizo {{response}} llamadas.&lt;/p&gt;</t>
  </si>
  <si>
    <t>Q1 = "min": 2, "max": 6, "step": 1
Q2 = "min": 2, "max": 6, "step": 1
Q3 = "min": 2, "max": 6, "step": 1
Q4 = "min": 2, "max": 6, "step": 1
Q5 = "min": 2, "max": 6, "step": 1
Q6 = "min": 2, "max": 4, "step": 1</t>
  </si>
  <si>
    <t>A1 = ({{Q2}}+{{Q3}}+{{Q4}})*{{Q6}}</t>
  </si>
  <si>
    <t>&lt;p&gt;Cada punto representa {{Q6}} llamadas.&lt;/p&gt;</t>
  </si>
  <si>
    <t>{
    "id": "M6-EyP-24a-E-1-EN",
    "stimulus": "&lt;p&gt;Monica has recorded on this dot plot all the times she has had to call the claims service because one of her appliances broke down again. If each dot represents {{Q6}} calls, how many times did she make claims from March through May?&lt;/p&gt;&lt;div style=\"display: flex; justify-content: center;\"&gt;&lt;div class=\"fr-chart \" data-chart='{\"type\": \"pictograph\", \"series\": [{\"img\": \"{{Q1.img}}\", \"value\":{{Q1}}},{\"img\" : \"{{Q2.img}}\", \"value\":{{Q2}}},{\"img\": \"{{Q3.img}}\", \"value\":{{Q3}}},{\"img\": \"{{Q4.img}}\", \"value\":{{Q4}}},{\"img\": \"{{Q5.img}}\", \"value\":{{Q5}}}] , \"labels\":[\"February\",\"March\",\"April\",\"May\",\"June\"]}'&gt;&lt;/div&gt;&lt;/div&gt;",
    "template": "&lt;p&gt;Between March and May she made {{response}} calls.&lt;/p&gt;",
    "hint": "&lt;p&gt;Each dot represents {{Q6}} calls.&lt;/p&gt;",
    "feedback": "&lt;p&gt;Each dot represents {{Q6}} calls.&lt;/p&gt;",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t>
  </si>
  <si>
    <t>&lt;p&gt;Un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t>
  </si>
  <si>
    <t>&lt;p&gt;Quienes quieren {{T1}} son {{response}} alumnos.&lt;/p&gt;</t>
  </si>
  <si>
    <t>Q1 = "min": 2, "max": 6, "step": 1
Q2 = "min": 2, "max": 6, "step": 1
Q3 = "min": 2, "max": 6, "step": 1
Q4 = "min": 2, "max": 6, "step": 1
Q7 = "list": ["Hacer teatro", "Escribir un cuento", "tocar música", "Dibujar un cuadro", "Cantar una canción"]
Q8 = "list": ["Hacer teatro", "Escribir un cuento", "tocar música", "Dibujar un cuadro", "Cantar una canción"]
Q9 = "list": ["Hacer teatro", "Escribir un cuento", "tocar música", "Dibujar un cuadro", "Cantar una canción"]
Q10 = "list": ["Hacer teatro", "Escribir un cuento", "tocar música", "Dibujar un cuadro", "Cantar una canción"]</t>
  </si>
  <si>
    <t>T1 = '{{Q9}}'.toLowerCase()
A1 = {{Q3}}</t>
  </si>
  <si>
    <t>&lt;p&gt;Cada punto representa a 1 alumno.&lt;/p&gt;</t>
  </si>
  <si>
    <t>{
    "id": "M6-EyP-24a-E-2-EN",
    "stimulus": "&lt;p&gt;A teacher has surveyed his students to find out what art activity they want to prepare for the next week. Complete the following sentence using the information in this diagram.&lt;/p&gt;&lt;div style=\"display: flex; justify-content: center;\"&gt;&lt;div class=\"fr-chart\" data-chart='{\"type\": \"pictograph\", \"series\": [{\"img\": \"{{Q1.img}}\", \"value\":{{Q1}}},{\"img\": \"{{Q2.img}}\", \"value\":{{Q2}}},{\"img\": \"{{Q3.img}}\", \"value\":{{Q3}}},{\"img\": \"{{Q4.img}}\", \"value\":{{Q4}}}], \"labels\":[\"{{Q7}}\",\"{{Q8}}\",\"{{Q9}}\",\"{{Q10}}\"]}'&gt;&lt;/div&gt;&lt;/div&gt;",
    "template": "&lt;p&gt;{{response}} students are going to be {{T1}}.&lt;/p&gt;",
    "hint": "&lt;p&gt;Each point represents 1 student.&lt;/p&gt;",
    "feedback": "&lt;p&gt;Each point represents 1 student.&lt;/p&gt;",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"Doing theater",
                    "Writing a story",
                    "Playing music",
                    "Drawing a painting",
                    "Singing a song"
                ]
            },
            {
                "name": "Q8",
                "label": null,
                "list": [
                    "Doing theater",
                    "Writing a story",
                    "Playing music",
                    "Drawing a painting",
                    "Singing a song"
                ]
            },
            {
                "name": "Q9",
                "label": null,
                "list": [
                    "Doing theater",
                    "Writing a story",
                    "Playing music",
                    "Drawing a painting",
                    "Singing a song"
                ]
            },
            {
                "name": "Q10",
                "label": null,
                "list": [
                    "Doing theater",
                    "Writing a story",
                    "Playing music",
                    "Drawing a painting",
                    "Singing a song"
                ]
            }
        ],
        "calculated": [
            {
                "name": "T1",
                "label": "{{function}}",
                "function": "'{{Q9}}'.toLowerCase()",
                "temp": "true"
            },
            {
                "name": "A1",
                "label": "{{function}}",
                "function": "{{Q3}}"
            }
        ],
        "uniques": true
    },
    "algorithm": {
        "name": "calculateOperation",
        "params": {
            "method": "equivLiteral",
            "keyboard": "NUMERICAL"
        }
    }
}</t>
  </si>
  <si>
    <t>&lt;p&gt;Un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t>
  </si>
  <si>
    <t>&lt;p&gt;Ha construido {{response}} {{T1}}.&lt;/p&gt;</t>
  </si>
  <si>
    <t>Q1 = "min": 2, "max": 6, "step": 1
Q2 = "min": 2, "max": 6, "step": 1
Q3 = "min": 2, "max": 6, "step": 1
Q4 = "min": 2, "max": 6, "step": 1
Q5 = "min": 2, "max": 6, "step": 1
Q6 = "min": 2, "max": 4, "step": 1
Q7 = "list": ["Estanterías", "Mesas", "Mesillas", "Sillas", "Camas", "Cómodas"]
Q8 = "list": ["Estanterías", "Mesas", "Mesillas", "Sillas", "Camas", "Cómodas"]
Q9 = "list": ["Estanterías", "Mesas", "Mesillas", "Sillas", "Camas", "Cómodas"]
Q10 = "list": ["Estanterías", "Mesas", "Mesillas", "Sillas", "Camas", "Cómodas"]
Q11 = "list": ["Estanterías", "Mesas", "Mesillas", "Sillas", "Camas", "Cómodas"]</t>
  </si>
  <si>
    <t>T1 = '{{Q8}}'.toLowerCase()
A1 = {{Q2}}*{{Q6}}</t>
  </si>
  <si>
    <t>&lt;p&gt;Cada punto representa {{Q6}} muebles.&lt;/p&gt;</t>
  </si>
  <si>
    <t>{
    "id": "M6-EyP-24a-E-3-EN",
    "stimulus": "&lt;p&gt;A carpenter has tallied up the latest jobs he's accepted and plotted them on this diagram. Given that each dot represents {{Q6}} pieces of furniture, how many {{T1}} has he made?&lt;/p&gt;&lt;div style=\"display: flex; justify-content: center;\"&gt;&lt;div class=\" fr-chart\" data-chart='{\"type\": \"pictograph\", \"series\": [{\"img\": \"{{Q1.img}}\", \"value\":{{Q1}}},{ \"img\": \"{{Q2.img}}\", \"value\":{{Q2}}},{\"img\": \"{{Q3.img}}\", \"value\":{{Q3}}} ,{\"img\": \"{{Q4.img}}\", \"value\":{{Q4}}},{\"img\": \"{{Q5.img}}\", \"value\":{{Q5}}}], \"labels\":[\"{{Q7}}\",\"{{Q8}}\",\"{{Q9}}\",\"{{Q10}}\",\"{{Q11}}\"]} '&gt;&lt;/div&gt;&lt;/div&gt;",
    "template": "&lt;p&gt;He has built {{response}} {{T1}}.&lt;/p&gt;",
    "hint": "&lt;p&gt;Each dot represents {{Q6}} pieces of furniture.&lt;/p&gt;",
    "feedback": "&lt;p&gt;Each dot represents {{Q6}} pieces of furniture.&lt;/p&gt;",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"Shelves",
                    "Tables",
                    "Bedside tables",
                    "Chairs",
                    "Beds",
                    "Dresser"
                ]
            },
            {
                "name": "Q8",
                "label": null,
                "list": [
                    "Shelves",
                    "Tables",
                    "Bedside tables",
                    "Chairs",
                    "Beds",
                    "Dressers"
                ]
            },
            {
                "name": "Q9",
                "label": null,
                "list": [
                    "Shelves",
                    "Tables",
                    "Bedside tables",
                    "Chairs",
                    "Beds",
                    "Dressers"
                ]
            },
            {
                "name": "Q10",
                "label": null,
                "list": [
                    "Shelves",
                    "Tables",
                    "Bedside tables",
                    "Chairs",
                    "Beds",
                    "Dressers"
                ]
            },
            {
                "name": "Q11",
                "label": null,
                "list": [
                    "Shelves",
                    "Tables",
                    "Bedside tables",
                    "Chairs",
                    "Beds",
                    "Dressers"
                ]
            }
        ],
        "calculated": [
            {
                "name": "T1",
                "label": "{{function}}",
                "function": "'{{Q8}}'.toLowerCase()",
                "temp": "true"
            },
            {
                "name": "A1",
                "label": "{{function}}",
                "function": "{{Q2}}*{{Q6}}"
            }
        ],
        "uniques": true
    },
    "algorithm": {
        "name": "calculateOperation",
        "params": {
            "method": "equivLiteral",
            "keyboard": "NUMERICAL"
        }
    }
}</t>
  </si>
  <si>
    <t>M6-EyP-25a</t>
  </si>
  <si>
    <t>Analiza diagramas de caja y bigotes</t>
  </si>
  <si>
    <t>&lt;p&gt;Selecciona las afirmaciones que describen este diagrama de caja y bigotes.&lt;/p&gt;
Imagen M6_EyP_25a_1 (abajo hay que poner las etiquetas de Q1 a T8)</t>
  </si>
  <si>
    <t>Q1 = min = 1; max = 9; step = 1</t>
  </si>
  <si>
    <t>T1 = {{Q1}}+1
T2 = {{Q1}}+2
T3 = {{Q1}}+3
T4 = {{Q1}}+4
T5 = {{Q1}}+5
T6 = {{Q1}}+6
T7 = {{Q1}}+7
T8 = {{Q1}}+8
A1=El valor mínimo es {{Q1}}.#*
A2=El primer cuartil vale {{T1}}.#*
A3=La mediana vale {{T3}}.#*
A4=La segundo cuartil vale {{T3}}.#*
A5=El tercer cuartil vale {{T4}}.#*
A6=El valor máximo es {{T6}}.#*
A7=El rango intercuartílico es 3.#*
A8=El valor mínimo es {{T1}}.#
A9=El primer cuartil es {{Q1}}.#
A10=La mediana es {{T2}}.#
A11=El segundo cuartil es {{T1}}.#
A12=El tercer cuartil vale {{T3}}.#
A13=El valor máximo es {{T4}}.#
A14=El rango intercuartílico es 6.#</t>
  </si>
  <si>
    <t>Imagen: M6_EyP_25a_4
(con estas etiquetas https://drive.google.com/file/d/1lRtQ_Wm02unfezPmnULg3eGPd5m2FJMT/view?usp=share_link )</t>
  </si>
  <si>
    <t>{
    "id": "M6-EyP-25a-I-1-EN",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{{Q1}}."
            },
            {
                "name": "A2",
                "label": "The first quartile is worth {{T1}}."
            },
            {
                "name": "A3",
                "label": "The median is worth {{T3}}."
            },
            {
                "name": "A4",
                "label": "The second quartile is worth {{T3}}."
            },
            {
                "name": "A5",
                "label": "The third quartile is worth {{T4}}."
            },
            {
                "name": "A6",
                "label": "The maximum value is {{T6}}."
            },
            {
                "name": "A7",
                "label": "The interquartile range is 3."
            },
            {
                "name": "A8",
                "label": "The minimum value is {{T1}}.",
                "incorrect": true
            },
            {
                "name": "A9",
                "label": "The first quartile is {{Q1}}.",
                "incorrect": true
            },
            {
                "name": "A10",
                "label": "The median is {{T2}}.",
                "incorrect": true
            },
            {
                "name": "A11",
                "label": "The second quartile is {{T1}}.",
                "incorrect": true
            },
            {
                "name": "A12",
                "label": "The third quartile is worth {{T3}}.",
                "incorrect": true
            },
            {
                "name": "A13",
                "label": "The maximum value is {{T4}}.",
                "incorrect": true
            },
            {
                "name": "A14",
                "label": "The interquartile range is 6.",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</si>
  <si>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M6_EyP_25a_2 (abajo hay que poner las etiquetas de Q1 a T8)</t>
  </si>
  <si>
    <t>T1 = {{Q1}}+1
T2 = {{Q1}}+2
T3 = {{Q1}}+3
T4 = {{Q1}}+4
T5 = {{Q1}}+5
T6 = {{Q1}}+6
T7 = {{Q1}}+7
T8 = {{Q1}}+8
A1=El valor mínimo es {{T1}}.#*
A2=El primer cuartil vale {{T2}}.#*
A3=La mediana vale {{T4}}.#*
A4=La segundo cuartil vale {{T4}}.#*
A5=El tercer cuartil vale {{T7}}.#*
A6=El valor máximo es {{T8}}.#*
A7=El rango intercuartílico es 5.#*
A8=El valor mínimo es {{T2}}.#
A9=El primer cuartil es {{T1}}.#
A10=La mediana es {{T5}}.#
A11=El segundo cuartil es {{T2}}.#
A12=El tercer cuartil vale {{T4}}.#
A13=El valor máximo es {{T7}}.#
A14=El rango intercuartílico es 7.#</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</si>
  <si>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</si>
  <si>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</si>
  <si>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"M6-EyP-25a-I-2-EN",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{{T1}}."
            },
            {
                "name": "A2",
                "label": "The first quartile is worth {{T2}}."
            },
            {
                "name": "A3",
                "label": "The median is worth {{T4}}."
            },
            {
                "name": "A4",
                "label": "The second quartile is worth {{T4}}."
            },
            {
                "name": "A5",
                "label": "The third quartile is worth {{T7}}."
            },
            {
                "name": "A6",
                "label": "The maximum value is {{T8}}."
            },
            {
                "name": "A7",
                "label": "The interquartile range is 5."
            },
            {
                "name": "A8",
                "label": "The minimum value is {{T2}}.",
                "incorrect": true
            },
            {
                "name": "A9",
                "label": "The first quartile is {{T1}}.",
                "incorrect": true
            },
            {
                "name": "A10",
                "label": "The median is {{T5}}.",
                "incorrect": true
            },
            {
                "name": "A11",
                "label": "The second quartile is {{T2}}.",
                "incorrect": true
            },
            {
                "name": "A12",
                "label": "The third quartile is worth {{T4}}.",
                "incorrect": true
            },
            {
                "name": "A13",
                "label": "The maximum value is {{T7}}.",
                "incorrect": true
            },
            {
                "name": "A14",
                "label": "The interquartile range is 7.",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</si>
  <si>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M6_EyP_25a_3 (abajo hay que poner las etiquetas de Q1 a T8)</t>
  </si>
  <si>
    <t>T1 = {{Q1}}+1
T2 = {{Q1}}+2
T3 = {{Q1}}+3
T4 = {{Q1}}+4
T5 = {{Q1}}+5
T6 = {{Q1}}+6
T7 = {{Q1}}+7
T8 = {{Q1}}+8
A1=El valor mínimo es {{T2}}.#*
A2=El primer cuartil vale {{T3}}.#*
A3=La mediana vale {{T5}}.#*
A4=La segundo cuartil vale {{T5}}.#*
A5=El tercer cuartil vale {{T7}}.#*
A6=El valor máximo es {{T8}}.#*
A7=El rango intercuartílico es 4.#*
A8=El valor mínimo es {{T3}}.#
A9=El primer cuartil es {{T2}}.#
A10=La mediana es {{T4}}.#
A11=El segundo cuartil es {{T3}}.#
A12=El tercer cuartil vale {{T5}}.#
A13=El valor máximo es {{T7}}.#
A14=El rango intercuartílico es 6.#</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</si>
  <si>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</si>
  <si>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</si>
  <si>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"M6-EyP-25a-I-3-EN",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{{T2}}."
            },
            {
                "name": "A2",
                "label": "The first quartile is worth {{T3}}."
            },
            {
                "name": "A3",
                "label": "The median is worth {{T5}}."
            },
            {
                "name": "A4",
                "label": "The second quartile is worth {{T5}}."
            },
            {
                "name": "A5",
                "label": "The third quartile is worth {{T7}}."
            },
            {
                "name": "A6",
                "label": "The maximum value is {{T8}}."
            },
            {
                "name": "A7",
                "label": "The interquartile range is 4."
            },
            {
                "name": "A8",
                "label": "The minimum value is {{T3}}.",
                "incorrect": true
            },
            {
                "name": "A9",
                "label": "The first quartile is {{T2}}.",
                "incorrect": true
            },
            {
                "name": "A10",
                "label": "The median is {{T4}}.",
                "incorrect": true
            },
            {
                "name": "A11",
                "label": "The second quartile is {{T3}}.",
                "incorrect": true
            },
            {
                "name": "A12",
                "label": "The third quartile is worth {{T5}}.",
                "incorrect": true
            },
            {
                "name": "A13",
                "label": "The maximum value is {{T7}}.",
                "incorrect": true
            },
            {
                "name": "A14",
                "label": "The interquartile range is 6.",
                "incorrect": true
            }
        ],
        "uniques": true
    },
    "algorithm": {
        "name": "trueFalse",
        "template": "Multiple choice – multiple response",
        "params": {
            "countCorrect": 2,
            "countIncorrect": 1,
            "showCheckIcon": false,
            "columns": 3
        }
    }
}</t>
  </si>
  <si>
    <t>&lt;p&gt;Escribe los siguientes valores a partir de la información de este diagrama de caja y bigotes.&lt;/p&gt;
Imagen M6_EyP_25a_1 (abajo hay que poner las etiquetas de Q1 a T8)</t>
  </si>
  <si>
    <t>&lt;p&gt;Mediana = {{response}}&lt;/p&gt;&lt;p&gt;Tercer cuartil = {{response}}&lt;/p&gt;</t>
  </si>
  <si>
    <t>T1 = {{Q1}}+1
T2 = {{Q1}}+2
T3 = {{Q1}}+3
T4 = {{Q1}}+4
T5 = {{Q1}}+5
T6 = {{Q1}}+6
T7 = {{Q1}}+7
T8 = {{Q1}}+8
A1 = {{T3}}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</si>
  <si>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</si>
  <si>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</si>
  <si>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"M6-EyP-25a-E-1-EN",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 = {{response}}&lt;/p&gt;&lt;p&gt;Third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t>
  </si>
  <si>
    <t>&lt;p&gt;Rango intercuartílico = {{response}}&lt;/p&gt;&lt;p&gt;Primer cuartil = {{response}}&lt;/p&gt;</t>
  </si>
  <si>
    <t>T1 = {{Q1}}+1
T2 = {{Q1}}+2
T3 = {{Q1}}+3
T4 = {{Q1}}+4
T5 = {{Q1}}+5
T6 = {{Q1}}+6
T7 = {{Q1}}+7
T8 = {{Q1}}+8
A1 = 3
A2 = {{T1}}</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</si>
  <si>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</si>
  <si>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</si>
  <si>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"M6-EyP-25a-E-2-EN",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"&lt;p&gt;Interquartile range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t>
  </si>
  <si>
    <t>&lt;p&gt;Escribe los siguientes valores a partir de la información de este diagrama de caja y bigotes.&lt;/p&gt;
Imagen M6_EyP_25a_2 (abajo hay que poner las etiquetas de Q1 a T8)</t>
  </si>
  <si>
    <t>&lt;p&gt;Valor mínimo = {{response}}&lt;/p&gt;&lt;p&gt;Primer cuartil = {{response}}&lt;/p&gt;</t>
  </si>
  <si>
    <t>T1 = {{Q1}}+1
T2 = {{Q1}}+2
T3 = {{Q1}}+3
T4 = {{Q1}}+4
T5 = {{Q1}}+5
T6 = {{Q1}}+6
T7 = {{Q1}}+7
T8 = {{Q1}}+8
A1 = {{T1}}
A2 = {{T2}}</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</si>
  <si>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</si>
  <si>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</si>
  <si>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"M6-EyP-25a-E-3-EN",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"&lt;p&gt;Minimum value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t>
  </si>
  <si>
    <t>&lt;p&gt;Primer cuartil = {{response}}&lt;/p&gt;&lt;p&gt;Mediana = {{response}}&lt;/p&gt;</t>
  </si>
  <si>
    <t>T1 = {{Q1}}+1
T2 = {{Q1}}+2
T3 = {{Q1}}+3
T4 = {{Q1}}+4
T5 = {{Q1}}+5
T6 = {{Q1}}+6
T7 = {{Q1}}+7
T8 = {{Q1}}+8
A1 = {{T2}}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</si>
  <si>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</si>
  <si>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"M6-EyP-25a-E-4-EN",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"&lt;p&gt;First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t>
  </si>
  <si>
    <t>&lt;p&gt;Escribe los siguientes valores a partir de la información de este diagrama de caja y bigotes.&lt;/p&gt;
Imagen M6_EyP_25a_3 (abajo hay que poner las etiquetas de Q1 a T8)</t>
  </si>
  <si>
    <t>&lt;p&gt;Tercer cuartil = {{response}}&lt;/p&gt;&lt;p&gt;Mediana = {{response}}&lt;/p&gt;</t>
  </si>
  <si>
    <t>T1 = {{Q1}}+1
T2 = {{Q1}}+2
T3 = {{Q1}}+3
T4 = {{Q1}}+4
T5 = {{Q1}}+5
T6 = {{Q1}}+6
T7 = {{Q1}}+7
T8 = {{Q1}}+8
A1 = {{T7}}
A2 = {{T5}}</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</si>
  <si>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</si>
  <si>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"M6-EyP-25a-E-5-EN",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"&lt;p&gt;Third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t>
  </si>
  <si>
    <t>&lt;p&gt;Primer cuartil = {{response}}&lt;/p&gt;&lt;p&gt;Valor máximo = {{response}}&lt;/p&gt;</t>
  </si>
  <si>
    <t>T1 = {{Q1}}+1
T2 = {{Q1}}+2
T3 = {{Q1}}+3
T4 = {{Q1}}+4
T5 = {{Q1}}+5
T6 = {{Q1}}+6
T7 = {{Q1}}+7
T8 = {{Q1}}+8
A1 = {{T3}}
A2 = {{T8}}</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</si>
  <si>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</si>
  <si>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</si>
  <si>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"M6-EyP-25a-E-6-EN",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"&lt;p&gt;First quartile = {{response}}&lt;/p&gt;&lt;p&gt;Maximum value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</si>
  <si>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</si>
  <si>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</si>
  <si>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</si>
  <si>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</si>
  <si>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</si>
  <si>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</si>
  <si>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{"id":"M6-EyP-12a-I-1-EN","stimulus":"&lt;p&gt;What formula is used to find the probability of an event?&lt;/p&gt;","hint":"&lt;p&gt;Probability is calculated by considering possible events and favorable ones.&lt;/p&gt;","feedback":"&lt;p&gt;The formula for calculating the probability of an event is this:&lt;/p&gt;&lt;p&gt;Probability of an event = &lt;span class=\"fr-math-v2 fr-draggable\" contenteditable=\"false\" data-original-math=\"\\(\\frac{\\text{n.º of favorable cases}}{\\text{n.º of possible cases}}\\)\" draggable=\"true\"&gt;\\(\\frac{\\text{n.º of favorable cases}}{\\text{n.º of possible cas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ty of an event = &lt;span class=\"fr-math-v2 fr-draggable\" contenteditable=\"false\" data-original-math=\"\\(\\frac{\\text{n.º of favorable cases}}{\\text{n.º of possible cases}}\\)\" draggable=\"true\"&gt;\\(\\frac{\\text{n.º of favorable cases}}{\\text{n.º of possible cases}}\\)&lt;/span&gt;"},{"name":"A2","label":"Probability of an event = &lt;span class=\"fr-math-v2 fr-draggable\" contenteditable=\"false\" data-original-math=\"\\(\\frac{\\text{n.º of possible cases}}{\\text{n.º of favorable cases}}\\)\" draggable=\"true\"&gt;\\(\\frac{\\text{n.º of possible cases}}{\\text{n.º of favorable cases}}\\)&lt;/span&gt;","incorrect":true,"feedback":"In this option, the values of the fraction are inverted."},{"name":"A3","label":"Probability of an event = &lt;span class=\"fr-math-v2 fr-draggable\" contenteditable=\"false\" data-original-math=\"\\(\\frac{\\text{n.º of unfavorable cases}}{\\text{n.º of possible cases}}\\)\" draggable=\"true\"&gt;\\(\\frac{\\text{n.º of unfavorable cases}}{\\text{n.º of possible cases}}\\)&lt;/span&gt;","incorrect":true,"feedback":"This option calculates the probability of an event not occurring."},{"name":"A4","label":"Probability of an event = &lt;span class=\"fr-math-v2 fr-draggable\" contenteditable=\"false\" data-original-math=\"\\(\\frac{\\text{n.º of possible cases}}{\\text{n.º of unfavorable cases}}\\)\" draggable=\"true\"&gt;\\(\\frac{\\text{n.º of possible cases}}{\\text{n.º of unfavorable cases}}\\)&lt;/span&gt;","incorrect":true,"feedback":"In this option, the terms to calculate the probability of an event not occurring are inverted."},{"name":"A5","label":"Probability of an event = &lt;span class=\"fr-math-v2 fr-draggable\" contenteditable=\"false\" data-original-math=\"\\(\\frac{\\text{n.º of favorable cases}}{\\text{n.º of certain cases}}\\)\" draggable=\"true\"&gt;\\(\\frac{\\text{n.º of favorable cases}}{\\text{n.º of certain cases}}\\)&lt;/span&gt;","incorrect":true,"feedback":"This option refers to certain cases, instead of possible cases."}],"uniques":true},"algorithm":{"name":"trueFalse","template":"Multiple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</si>
  <si>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</si>
  <si>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</si>
  <si>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</si>
  <si>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</si>
  <si>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</si>
  <si>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</si>
  <si>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{"id":"M6-EyP-12a-E-1-EN","stimulus":"&lt;p&gt;In a bag, {{Q1}} {{Q4}} colored tickets, {{Q2}} {{Q5}} colored ones, and {{Q3}} {{Q6}} colored ones are introduced. What is the probability of drawing a {{Q4}} colored ticket from the bag? Type the result in fraction form.&lt;/p&gt;","hint":"&lt;p&gt;Probability of an event = &lt;span class=\"fr-math-v2 fr-draggable\" contenteditable=\"false\" data-original-math=\"\\(\\text{} \\frac{\\text{n.º of favorable cases}}{\\text{n.º of possible cases}}\\)\" draggable=\"true\"&gt;\\(\\text{} \\frac{\\text{n.º of favorable cases}}{\\text{n.º of possible cases}}\\)&lt;/span&gt;&lt;/p&gt;","feedback":"&lt;p&gt;Probability of drawing a {{Q4}} colored ticket from the bag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lt;/p&gt;","seed":{"parameters":[{"name":"Q1","min":2,"max":5,"step":1},{"name":"Q2","min":2,"max":5,"step":1},{"name":"Q3","min":2,"max":5,"step":1},{"name":"Q4","list":["purple","orange","blue"]},{"name":"Q5","list":["purple","orange","blue"]},{"name":"Q6","list":["purple","orange","blue"]}],"calculated":[{"name":"T1","function":"{{Q1}}","temp":true},{"name":"T2","function":"{{Q1}}+{{Q2}}+{{Q3}}","temp":true},{"name":"A1","function":"\\frac{{{T1}}}{{{T2}}}"}],"uniques":true},"algorithm":{"name":"calculateOperation","params":{"method":"equivLiteral","keyboard":"INTERMEDIATE"}},"template":"&lt;p&gt;The probability of drawing a {{Q4}} colored ticket is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</si>
  <si>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</si>
  <si>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</si>
  <si>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</si>
  <si>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</si>
  <si>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</si>
  <si>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</si>
  <si>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</si>
  <si>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</si>
  <si>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
    "id": "M6-EyP-12a-A-1-EN",
    "seed": {
        "parameters": [
            {
                "name": "Q1",
                "label": null,
                "min": 12,
                "max": 20,
                "step": 1
            },
            {
                "name": "Q2",
                "label": null,
                "list": [
                    4,
                    5,
                    6,
                    7,
                    8
                ]
            }
        ],
        "uniques": true
    },
    "scaffolding": [
        {
            "id": "step-0",
            "stimulus": "&lt;p&gt;In a horse race, there are {{Q1}} jockeys, of which {{Q2}} wear plain jackets and {{T1}} wear patterned jackets. What is the probability that a jockey with a patterned jacket will win the race? Type the result as a fraction.&lt;/p&gt;",
            "template": "&lt;p&gt;The probability that a jockey with a patterned jacket will win is {{response}}.&lt;/p&gt;",
            "seed": {
                "calculated": [
                    {
                        "name": "T1",
                        "label": "{{function}}",
                        "function": "{{Q1}}-{{Q2}}",
                        "temp": true
                    },
                    {
                        "name": "A1",
                        "label": "{{function}}",
                        "function": "\\frac{{{T1}}}{{{Q1}}}"
                    }
                ]
            },
            "algorithm": {
                "name": "calculateOperation",
                "params": {
                    "method": "equivLiteral",
                    "keyboard": "INTERMEDIATE"
                }
            }
        },
        {
            "id": "step-1",
            "stimulus": "&lt;p&gt;How many jockeys are participating in the race in total? How many of them wear patterned jackets?&lt;/p&gt;",
            "template": "&lt;p&gt;There are {{response}} jockeys in the race, of which {{response}} wear a patterned jacket.&lt;/p&gt;",
            "seed": {
                "calculated": [
                    {
                        "name": "A3",
                        "label": "{{function}}",
                        "function": "{{Q1}}"
                    },
                    {
                        "name": "A2",
                        "label": "{{function}}",
                        "function": "{{Q1}}-{{Q2}}"
                    }
                ]
            },
            "algorithm": {
                "name": "calculateOperation",
                "params": {
                    "method": "equivLiteral",
                    "keyboard": "NUMERICAL"
                }
            }
        },
        {
            "id": "step-2",
            "stimulus": "&lt;p&gt;What is asked to calculate in the problem statement?&lt;/p&gt;",
            "seed": {
                "calculated": [
                    {
                        "name": "A1",
                        "label": "&lt;p&gt;The probability that a jockey with a patterned jacket will win.&lt;/p&gt;"
                    },
                    {
                        "name": "A2",
                        "label": "&lt;p&gt;The probability that a jockey with a plain jacket will win.&lt;/p&gt;",
                        "incorrect": true
                    },
                    {
                        "name": "A3",
                        "label": "&lt;p&gt;The probability that a jockey with a jacket will win.&lt;/p&gt;",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data-original-math=\"\\(\\frac{\\text{No. of favorable cases}}{\\text{No. of possible cases}}\\)\" draggable=\"true\"&gt;\\(\\frac{\\text{No. of favorable cases}}{\\text{No. of possible cases}}\\)&lt;/span&gt;&lt;/p&gt;"
                    },
                    {
                        "name": "3-A2",
                        "label": "&lt;p&gt;&lt;span class=\"fr-math-v2 fr-draggable\" contenteditable=\"false\" data-original-math=\"(\\frac{\\text{No. of possible cases}}{\\text{No. of favorable cases}}\\)\" draggable=\"true\"&gt;\\(\\frac{\\text{No. of possible cases}}{\\text{No. of favorable cases}}\\)&lt;/span&gt;&lt;/p&gt;",
                        "incorrect": true
                    },
                    {
                        "name": "3-A3",
                        "label": "&lt;p&gt;&lt;span class=\"fr-math-v2 fr-draggable\" contenteditable=\"false\" data-original-math=\"\\(\\frac{\\text{No. of unfavorable cases}}{\\text{No. of possible cases}}\\)\" draggable=\"true\"&gt;\\(\\frac{\\text{No. of unfavorable cases}}{\\text{No. of possible cases}}\\)&lt;/span&gt;&lt;/p&gt;",
                        "incorrect": true
                    }
                ]
            },
            "algorithm": {
                "name": "trueFalse",
                "template": "Multiple choice – standard",
                "params": {
                    "countCorrect": 1,
                    "countIncorrect": 2,
                    "showCheckIcon": false,
                    "columns": 3
                }
            }
        },
        {
            "id": "step-4",
            "stimulus": "&lt;p&gt;If {{Q2}} jockeys wear plain jackets and {{T1}} wear patterned jackets, what are the possible cases? And the favorable ones?&lt;/p&gt;",
            "template": "&lt;p&gt;The possible cases are {{response}}, while the favorable ones are {{response}}.&lt;/p&gt;",
            "seed": {
                "calculated": [
                    {
                        "name": "T1",
                        "label": "{{function}}",
                        "function": "{{Q1}}-{{Q2}}",
                        "temp": true
                    },
                    {
                        "name": "4-A2",
                        "label": "{{function}}",
                        "function": "{{Q1}}"
                    },
                    {
                        "name": "4-A3",
                        "label": "{{function}}",
                        "function": "{{T1}}"
                    }
                ]
            },
            "algorithm": {
                "name": "calculateOperation",
                "params": {
                    "method": "equivLiteral",
                    "keyboard": "NUMERICAL"
                }
            }
        },
        {
            "id": "step-5",
            "stimulus": "&lt;p&gt;Knowing this, calculate the probability that a jockey with a patterned jacket will win. Type the result as a fraction.&lt;/p&gt;",
            "template": "&lt;p&gt;Probability = &lt;span class=\"fr-math-v2 fr-draggable\" contenteditable=\"false\" data-original-math=\"\\(\\frac{\\text{patterned jacket}}{\\text{jockeys}}\\)\" draggable=\"true\"&gt;\\(\\frac{\\text{patterned jacket}}{\\text{jockeys}}\\)&lt;/span&gt; = {{response}}",
            "seed": {
                "calculated": [
                    {
                        "name": "T1",
                        "label": "{{function}}",
                        "function": "{{Q1}}-{{Q2}}",
                        "temp": true
                    },
                    {
                        "name": "A1",
                        "label": "{{function}}",
                        "function": "\\frac{{{T1}}}{{{Q1}}}"
                    }
                ]
            },
            "algorithm": {
                "name": "calculateOperation",
                "params": {
                    "method": "equivSymbolic",
                    "keyboard": "INTERMEDIATE"
                }
            }
        }
    ]
}</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</si>
  <si>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</si>
  <si>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</si>
  <si>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</si>
  <si>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</si>
  <si>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</si>
  <si>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</si>
  <si>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</si>
  <si>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{"id":"M6-EyP-12a-A-2-EN","seed":{"parameters":[{"name":"Q1","label":null,"list":[3,4,5,6,7,8,9]},{"name":"Q2","label":null,"list":[3,4,5,6,7,8,9]}],"uniques":true},"scaffolding":[{"id":"step-0","stimulus":"&lt;p&gt;Sarah has put {{T1}} small pieces of paper in a bag; {{Q1}} have an even number written on them and {{Q2}} have an odd number. What is the probability of drawing a piece of paper with an even number? Type the result as a fraction.&lt;/p&gt;","template":"&lt;p&gt;The probability of Sarah drawing an even number is {{response}}.&lt;/p&gt;","seed":{"calculated":[{"name":"T1","label":"{{function}}","function":" {{Q1}}+{{Q2}}","temp":true},{"name":"A1","label":"{{function}}","function":"\\frac{{{Q1}}}{{{T1}}}"}]},"algorithm":{"name":"calculateOperation","params":{"method":"equivLiteral","keyboard":"INTERMEDIATE"}}},{"id":"step-1","stimulus":"&lt;p&gt;How many pieces of paper has Sarah put in the bag in total? How many have an even number written on them?&lt;/p&gt;","template":"&lt;p&gt;Sarah has put {{response}} pieces of paper in the bag, of which {{response}} have an even number written on them.&lt;/p&gt;","seed":{"calculated":[{"name":"A1","label":"{{function}}","function":"{{Q1}}+{{Q2}}"},{"name":"A2","label":"{{function}}","function":"{{Q1}}"}]},"algorithm":{"name":"calculateOperation","params":{"method":"equivSymbolic","keyboard":"NUMERICAL"}}},{"id":"step-2","stimulus":"&lt;p&gt;What does the problem statement ask you to calculate?&lt;/p&gt;","seed":{"calculated":[{"name":"A1","label":"&lt;p&gt;The probability of drawing a piece of paper with an even number from the bag.&lt;/p&gt;"},{"name":"A2","label":"&lt;p&gt;The probability of drawing a piece of paper from the bag.&lt;/p&gt;","incorrect":true},{"name":"A3","label":"&lt;p&gt;The probability of drawing a piece of paper with an odd number from the bag.&lt;/p&gt;","incorrect":true}]},"algorithm":{"name":"trueFalse","template":"Multiple choice – standard","params":{"countCorrect":1,"countIncorrect":2}}},{"id":"step-3","stimulus":"&lt;p&gt;How do you find the probability of an event?&lt;/p&gt;","seed":{"calculated":[{"name":"3-A1","label":"&lt;p&gt;&lt;span class=\"fr-math-v2 fr-draggable\" contenteditable=\"false\" data-original-math=\"\\(\\frac{\\text{No. of favorable cases}}{\\text{No. of possible cases}}\\)\" draggable=\"true\"&gt;\\(\\frac{\\text{No. of favorable cases}}{\\text{No. of possible cases}}\\)&lt;/span&gt;&lt;/p&gt;"},{"name":"3-A2","label":"&lt;p&gt;&lt;span class=\"fr-math-v2 fr-draggable\" contenteditable=\"false\" data-original-math=\"(\\frac{\\text{No. of possible cases}}{\\text{No. of favorable cases}}\\)\" draggable=\"true\"&gt;\\(\\frac{\\text{No. of possible cases}}{\\text{No. of favorable cases}}\\)&lt;/span&gt;&lt;/p&gt;","incorrect":true},{"name":"3-A3","label":"&lt;p&gt;&lt;span class=\"fr-math-v2 fr-draggable\" contenteditable=\"false\" data-original-math=\"\\(\\frac{\\text{No. of unfavorable cases}}{\\text{No. of possible cases}}\\)\" draggable=\"true\"&gt;\\(\\frac{\\text{No. of unfavorable cases}}{\\text{No. of possible cases}}\\)&lt;/span&gt;&lt;/p&gt;","incorrect":true}]},"algorithm":{"name":"trueFalse","template":"Multiple choice – standard","params":{"countCorrect":1,"countIncorrect":2,"showCheckIcon":false,"columns":3}}},{"id":"step-4","stimulus":"&lt;p&gt;If there are {{Q1}} pieces of paper with an even number and {{Q2}} with an odd number in the bag, what are the possible cases? And the favorable ones?&lt;/p&gt;","template":"&lt;p&gt;The possible cases are {{response}}, while the favorable ones are {{response}}.&lt;/p&gt;","seed":{"calculated":[{"name":"A2","label":"{{function}}","function":"{{Q1}}+{{Q2}}"},{"name":"A3","label":"{{function}}","function":"{{Q1}}"}]},"algorithm":{"name":"calculateOperation","params":{"method":"equivSymbolic","keyboard":"NUMERICAL"}}},{"id":"step-5","stimulus":"&lt;p&gt;Knowing this, calculate the probability of Sarah drawing an even number. Type the result as a fraction.&lt;/p&gt;","template":"&lt;p&gt;Probability even no. = &lt;span class=\"fr-math-v2 fr-draggable\" contenteditable=\"false\" data-original-math=\"\\(\\frac{\\text{pieces of paper with an even no.}}{\\text{pieces of paper}}\\)\" draggable=\"true\"&gt;\\(\\frac{\\text{pieces of paper with an even no.}}{\\text{pieces of paper}}\\)&lt;/span&gt;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</si>
  <si>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</si>
  <si>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</si>
  <si>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</si>
  <si>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</si>
  <si>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</si>
  <si>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</si>
  <si>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
    "id": "M6-EyP-12a-A-3-EN",
    "seed": {
        "parameters": [
            {
                "name": "Q1",
                "label": null,
                "list": [
                    3,
                    4,
                    5,
                    6,
                    7,
                    8,
                    9
                ]
            },
            {
                "name": "Q2",
                "label": null,
                "list": [
                    3,
                    4,
                    5,
                    6,
                    7,
                    8,
                    9
                ]
            }
        ],
        "uniques": true
    },
    "scaffolding": [
        {
            "id": "step-0",
            "stimulus": "&lt;p&gt;A container holds {{Q1}} red balls and {{Q2}} green balls. If we draw a ball from the container, what is the probability that it is red? Type the result as a fraction.&lt;/p&gt;",
            "template": "&lt;p&gt;The probability that the ball is red is {{response}}.&lt;/p&gt;",
            "seed": {
                "calculated": [
                    {
                        "name": "T1",
                        "label": "{{function}}",
                        "function": " {{Q1}}+{{Q2}}",
                        "temp": true
                    },
                    {
                        "name": "A1",
                        "label": "{{function}}",
                        "function": "\\frac{{{Q1}}}{{{T1}}}"
                    }
                ]
            },
            "algorithm": {
                "name": "calculateOperation",
                "params": {
                    "method": "equivLiteral",
                    "keyboard": "INTERMEDIATE"
                }
            }
        },
        {
            "id": "step-1",
            "stimulus": "&lt;p&gt;How many balls are in the container? How many are red?&lt;/p&gt;",
            "template": "&lt;p&gt;There are {{response}} balls in the container, and {{response}} are red.&lt;/p&gt;",
            "seed": {
                "calculated": [
                    {
                        "name": "A2",
                        "label": "{{function}}",
                        "function": "{{Q1}}+{{Q2}}"
                    },
                    {
                        "name": "A3",
                        "label": "{{function}}",
                        "function": "{{Q1}}"
                    }
                ]
            },
            "algorithm": {
                "name": "calculateOperation",
                "params": {
                    "method": "equivSymbolic",
                    "keyboard": "NUMERICAL"
                }
            }
        },
        {
            "id": "step-2",
            "stimulus": "&lt;p&gt;What does the problem ask?&lt;/p&gt;",
            "seed": {
                "calculated": [
                    {
                        "name": "2-A1",
                        "label": "&lt;p&gt;The probability of drawing a red ball.&lt;/p&gt;"
                    },
                    {
                        "name": "2-A2",
                        "label": "&lt;p&gt;The probability of drawing a green ball.&lt;/p&gt;",
                        "incorrect": true
                    },
                    {
                        "name": "2-A3",
                        "label": "&lt;p&gt;The probability of drawing a ball.&lt;/p&gt;",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data-original-math=\"\\(\\frac{\\text{N.º of favorable cases}}{\\text{N.º of possible cases}}\\)\" draggable=\"true\"&gt;\\(\\frac{\\text{N.º of favorable cases}}{\\text{N.º of possible cases}}\\)&lt;/span&gt;&lt;/p&gt;"
                    },
                    {
                        "name": "3-A2",
                        "label": "&lt;p&gt;&lt;span class=\"fr-math-v2 fr-draggable\" contenteditable=\"false\" data-original-math=\"(\\frac{\\text{N.º of possible cases}}{\\text{N.º of favorable cases}}\\)\" draggable=\"true\"&gt;\\(\\frac{\\text{N.º of possible cases}}{\\text{N.º of favorable cases}}\\)&lt;/span&gt;&lt;/p&gt;",
                        "incorrect": true
                    },
                    {
                        "name": "3-A3",
                        "label": "&lt;p&gt;&lt;span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"params": {
                    "countCorrect": 1,
                    "countIncorrect": 2,"showCheckIcon":false,"columns":3
                }
            }
        },
        {
            "id": "step-4",
            "stimulus": "&lt;p&gt;If there are {{Q1}} red balls and {{Q2}} green balls in the container, what are the possible cases? And the favorable ones?&lt;/p&gt;",
            "template": "&lt;p&gt;The possible cases are {{response}}, while the favorable ones are {{response}}.&lt;/p&gt;",
            "seed": {
                "calculated": [
                    {
                        "name": "A2",
                        "label": "{{function}}",
                        "function": "{{Q1}}+{{Q2}}"
                    },
                    {
                        "name": "A3",
                        "label": "{{function}}",
                        "function": "{{Q1}}"
                    }
                ]
            },
            "algorithm": {
                "name": "calculateOperation",
                "params": {
                    "method": "equivSymbolic",
                    "keyboard": "NUMERICAL"
                }
            }
        },
        {
            "id": "step-5",
            "stimulus": "&lt;p&gt;Knowing this, calculate the probability of the drawn ball being red. Type the result as a fraction.&lt;/p&gt;",
            "template": "&lt;p&gt;Probability of drawing a red ball = &lt;span class=\"fr-math-v2 fr-draggable\" contenteditable=\"false\" data-original-math=\"\\(\\frac{\\text{red balls}}{\\text{total balls}}\\)\" draggable=\"true\"&gt;\\(\\frac{\\text{red balls}}{\\text{total balls}}\\)&lt;/span&gt; = {{response}}",
            "seed": {
                "calculated": [
                    {
                        "name": "T1",
                        "label": "{{function}}",
                        "function": "{{Q1}}+{{Q2}}",
                        "temp": true
                    },
                    {
                        "name": "4-A1",
                        "label": "{{function}}",
                        "function": "\\frac{{{Q1}}}{{{T1}}}"
                    }
                ]
            },
            "algorithm": {
                "name": "calculateOperation",
                "params": {
                    "method": "equivSymbolic",
                    "keyboard": "INTERMEDIATE"
                }
            }
        }
    ]
}</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</si>
  <si>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</si>
  <si>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</si>
  <si>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</si>
  <si>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</si>
  <si>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</si>
  <si>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</si>
  <si>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</si>
  <si>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</si>
  <si>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{"id":"M6-EyP-12b-I-1-EN","stimulus":"&lt;p&gt;According to the meteorologist, the probability of it raining tomorrow is &lt;span class=\"fr-math-v2 fr-draggable\" contenteditable=\"false\" data-original-math=\"\\(\\frac{{{T1}}}{{{T2}}}\\)\" draggable=\"true\"&gt;\\(\\frac{{{T1}}}{{{T2}}}\\)&lt;/span&gt;. How would this be expressed as a percentage?&lt;/p&gt;","template":"&lt;p&gt;The probability is {{response}} %.&lt;/p&gt;","hint":"&lt;p&gt;Rewrite the probability as a fraction with a denominator of 100.&lt;/p&gt;","feedback":"&lt;p&gt;To express probability as a percentage, the fraction must be converted to another with a denominator of 100.&lt;/p&gt;&lt;p&gt;Probability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</si>
  <si>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</si>
  <si>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</si>
  <si>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{"id":"M6-EyP-12b-I-2-EN","stimulus":"&lt;p&gt;In a TV game show where you have to spin a wheel, the probability of winning {{Q4}} is &lt;span class=\"fr-math-v2 fr-draggable\" contenteditable=\"false\" data-original-math=\"\\(\\frac{{{T1}}}{{{T2}}}\\)\" draggable=\"true\"&gt;\\(\\frac{{{T1}}}{{{T2}}}\\)&lt;/span&gt;. Can you express it as a percentage?&lt;/p&gt;","template":"&lt;p&gt;The probability is {{response}} %.&lt;/p&gt;","hint":"&lt;p&gt;Rewrite the probability as a fraction with a denominator of 100.&lt;/p&gt;","feedback":"&lt;p&gt;To write the probability as a percentage, you need to convert the fraction into another one with a denominator of 100.&lt;/p&gt;&lt;p&gt;Probability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%&lt;/p&gt;","seed":{"parameters":[{"name":"Q1","label":null,"min":2,"max":24,"step":2},{"name":"Q2","label":null,"min":4,"max":24,"step":4},{"name":"Q3","label":null,"min":5,"max":25,"step":5},{"name":"Q4","label":null,"list":["a trip","a car","a hou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</si>
  <si>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</si>
  <si>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</si>
  <si>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{"id":"M6-EyP-12b-I-3-EN","stimulus":"&lt;p&gt;On a table there are {{T2}} sandwiches, of which {{T1}} are filled with {{Q4}}. If you grab one without looking, what is the probability that it has that filling? Drag the percentage value.&lt;/p&gt;","template":"&lt;p&gt;The probability is {{response}} %.&lt;/p&gt;","hint":"&lt;p&gt;Rewrite the probability as a fraction with a denominator of 100.&lt;/p&gt;","feedback":"&lt;p&gt;To express the probability as a percentage, the fraction must be converted into another one with a denominator of 100.&lt;/p&gt;&lt;p&gt;Probability = &lt;span class=\"fr-math-v2 fr-draggable\" contenteditable=\"false\" data-original-math=\"\\(\\frac{\\text{number of favourable cases}}{\\text{number of possible cases}}\\)\" draggable=\"true\"&gt;\\(\\frac{\\text{number of favourable cases}}{\\text{number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%&lt;/p&gt;","seed":{"parameters":[{"name":"Q1","label":null,"min":4,"max":96,"step":4},{"name":"Q2","label":null,"min":5,"max":95,"step":5},{"name":"Q3","label":null,"min":2,"max":98,"step":2},{"name":"Q4","label":null,"list":["tuna","pork loin","chee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</si>
  <si>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</si>
  <si>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</si>
  <si>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</si>
  <si>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</si>
  <si>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{"id":"M6-EyP-12b-E-1-EN","stimulus":"&lt;p&gt;According to a journalist's prediction, the probability that their favorite team will win this year is &lt;span class=\"fr-math-v2 fr-draggable\" contenteditable=\"false\" data-original-math=\"\\(\\text{} \\frac{ {{T1}}}{{{T2}}}\\)\" draggable=\"true\"&gt;\\(\\text{} \\frac{{{T1}}}{{{T2}}}\\)&lt;/span&gt;. Type that probability as a percentage.&lt;/p&gt;","hint":"&lt;p&gt;Rewrite the probability as a fraction with a denominator of 100.&lt;/p&gt;","feedback":"&lt;p&gt;To write the probability as a percentage, you must convert the fraction into another one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100/math.gcd({{Q1}},100)","temp":true},{"name":"A1","function":"{{Q1}}"}],"uniques":true},"algorithm":{"name":"calculateOperation","params":{"method":"equivLiteral","keyboard":"NUMERICAL"}},"template":"&lt;p&gt;The probability is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</si>
  <si>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</si>
  <si>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</si>
  <si>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
    "id": "M6-EyP-12b-E-2-EN",
    "stimulus": "&lt;p&gt;Imagine that there are {{T2}} people in a room and {{T1}} of them are named {{Q2}}. If you choose a person at random, what's the probability that their name is {{Q2}}? Typethe answer as a percentage.&lt;/p&gt;",
    "hint": "&lt;p&gt;Rewrite the probability as a fraction with denominator 100.&lt;/p&gt;",
    "feedback": "&lt;p&gt;To write the probability as a percentage, the fraction must be converted to one with a denominator of 100.&lt;/p&gt;&lt;p&gt;Probability = &lt;span class=\"fr-math-v2 fr-draggable\" contenteditable=\"false\" data-original-math=\"\\(\\text{} \\frac{\\text{number of favorable cases}}{\\text{number of possible cases}}\\)\" draggable=\"true\"&gt;\\(\\text{} \\frac{\\text{number of favorable cases}}{\\text{number of possible cases}}\\)&lt;/span&gt; = &lt;span class=\"fr-math-v2 fr-draggable\" contenteditable=\"false\" data-original-math=\"\\(\\text{} \\frac{ {{T1}}}{{{T2}}}\\)\" draggable=\"true\"&gt;\\(\\text{} \\frac{{{T1}}}{{{T2}}}\\)&lt;/span&gt; = &lt;span class=\"fr-math-v2 fr-draggable\" contenteditable=\"false\" data-original-math=\"\\(\\text{} \\frac{ {{Q1}}}{100}\\)\" draggable=\"true\"&gt;\\(\\text{} \\frac{{{Q1}}}{100}\\)&lt;/span&gt; = {{Q1}}%&lt;/p&gt;",
    "seed": {
        "parameters": [
            {
                "name": "Q1",
                "min": 2,
                "max": 98,
                "step": 2
            },
            {
                "name": "Q2",
                "list": [
                    "Mark",
                    "Anthony",
                    "Julius",
                    "Caesar"
                ]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{{response}}%.&lt;/p&gt;"
}</t>
  </si>
  <si>
    <t>&lt;p&gt;En una tienda muy mala, se dice que {{T1}} de los {{T2}} electrodomésticos que tienen a la venta están estropeados. ¿Cuál es la probabilidad de comprar uno de estos sin darse cuenta? Escribe el resultado como un porcentaje.&lt;/p&gt;</t>
  </si>
  <si>
    <t>Q1 = Min=4; Max= 52; Step=4</t>
  </si>
  <si>
    <t>{
    "id": "M6-EyP-12b-E-3-EN",
    "stimulus": "&lt;p&gt;In a very bad store, it is said that {{T1}} of the {{T2}} appliances they have for sale are broken. What is the probability of buying one of these without realizing it? Type the result as a percentage.&lt;/p&gt;",
    "hint": "&lt;p&gt;Rewrite the probability as a fraction with a denominator of 100.&lt;/p&gt;",
    "feedback": "&lt;p&gt;To write the probability as a percentage, you have to convert the fraction to another fraction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
    "seed": {
        "parameters": [
            {
                "name": "Q1",
                "min": 4,
                "max": 52,
                "step": 4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 %.&lt;/p&gt;"
}</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</si>
  <si>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</si>
  <si>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</si>
  <si>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</si>
  <si>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</si>
  <si>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</si>
  <si>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</si>
  <si>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
    "id": "M6-EyP-14a-I-1-EN",
    "stimulus": "&lt;p&gt;Mariela has her pairs of socks listed in this table. Indicate whether the following statements are true or false.&lt;/p&gt;\r\n\r\n&lt;table style=\"width:100%\"&gt;&lt;tbody&gt;&lt;tr&gt;&lt;td style=\"width: 50%; background-color: #FEA487; color: rgb(255, 255, 255); text-align: center; vertical-align: middle; font-weight: bold;\"&gt;Type&lt;/td&gt;&lt;td style=\"width: 50%; background-color: #FEA487; color: rgb(255, 255, 255); text-align: center; vertical-align: middle; font-weight: bold;\"&gt;No. of socks&lt;/td&gt;&lt;/tr&gt;&lt;tr&gt;&lt;td style=\"width: 50%; text-align: center; vertical-align: middle;\"&gt;Flowers&lt;/td&gt;&lt;td style=\"width: 50%; text-align: center; vertical-align: middle;\"&gt;{{Q1}}&lt;/td&gt;&lt;/tr&gt;&lt;tr&gt;&lt;td style=\"width: 50%; text-align: center; vertical-align: middle;\"&gt;Plain&lt;/td&gt;&lt;td style=\"width: 50%; text-align: center; vertical-align: middle;\"&gt;{{Q2}}&lt;/td&gt;&lt;/tr&gt;&lt;tr&gt;&lt;td style=\"width: 50%; text-align: center; vertical-align: middle;\"&gt;Polka dots&lt;/td&gt;&lt;td style=\"width: 50%; text-align: center; vertical-align: middle;\"&gt;{{Q3}}&lt;/td&gt;&lt;/tr&gt;&lt;/tbody&gt;&lt;/table&gt;",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"min": 2,
                "max": 7,
                "step": 1
            },
            {
                "name": "Q2",
                "min": 2,
                "max": 7,
                "step": 1
            },
            {
                "name": "Q3",
                "min": 2,
                "max": 7,
                "step": 1
            }
        ],
        "calculated": [
            {
                "name": "T1",
                "function": "{{Q1}}+{{Q2}}+{{Q3}}",
                "temp": true
            },
            {
                "name": "T10",
                "function": "math.gcd({{Q1}},{{T1}})",
                "temp": true
            },
            {
                "name": "T101",
                "function": "{{Q1}}/{{T10}}",
                "temp": true
            },
            {
                "name": "T102",
                "function": "{{T1}}/{{T10}}",
                "temp": true
            },
            {
                "name": "T20",
                "function": "math.gcd({{Q2}},{{T1}})",
                "temp": true
            },
            {
                "name": "T201",
                "function": "{{Q2}}/{{T20}}",
                "temp": true
            },
            {
                "name": "T202",
                "function": "{{T1}}/{{T20}}",
                "temp": true
            },
            {
                "name": "T30",
                "function": "math.gcd({{Q3}},{{T1}})",
                "temp": true
            },
            {
                "name": "T301",
                "function": "{{Q3}}/{{T30}}",
                "temp": true
            },
            {
                "name": "T302",
                "function": "{{T1}}/{{T30}}",
                "temp": true
            },
            {
                "name": "A1",
                "label": "The probability of her choosing a pair of socks with flowers is &lt;span class=\"fr-math-v2 fr-draggable\" contenteditable=\"false\" data-original-math=\"\\(\\frac{{{T101}}}{{{T102}}}\\)\" draggable=\"true\"&gt;\\(\\frac{{{T101}}}{{{T102}}}\\)&lt;/span&gt;"
            },
            {
                "name": "A2",
                "label": "The probability of her choosing a pair of plain socks is &lt;span class=\"fr-math-v2 fr-draggable\" contenteditable=\"false\" data-original-math=\"\\(\\frac{{{T201}}}{{{T202}}}\\)\" draggable=\"true\"&gt;\\(\\frac{{{T201}}}{{{T202}}}\\)&lt;/span&gt;"
            },
            {
                "name": "A3",
                "label": "The probability of her choosing a pair of socks with polka dots is &lt;span class=\"fr-math-v2 fr-draggable\" contenteditable=\"false\" data-original-math=\"\\(\\frac{{{T301}}}{{{T302}}}\\)\" draggable=\"true\"&gt;\\(\\frac{{{T301}}}{{{T302}}}\\)&lt;/span&gt;"
            },
            {
                "name": "A4",
                "label": "The probability of her choosing a pair of socks with squares is 0."
            },
            {
                "name": "A5",
                "label": "The probability of her choosing a pair of socks with flowers is &lt;span class=\"fr-math-v2 fr-draggable\" contenteditable=\"false\" data-original-math=\"\\(\\frac{{{T201}}}{{{T202}}}\\)\" draggable=\"true\"&gt;\\(\\frac{{{T201}}}{{{T202}}}\\)&lt;/span&gt;",
                "incorrect": true,
                "feedback": "Probability of socks with flowers = &lt;span class=\"fr-math-v2 fr-draggable\" contenteditable=\"false\" data-original-math=\"\\(\\frac{{{T101}}}{{{T102}}}\\)\" draggable=\"true\"&gt;\\(\\frac{{{T101}}}{{{T102}}}\\)&lt;/span&gt;"
            },
            {
                "name": "A6",
                "label": "The probability of her choosing a pair of plain socks is &lt;span class=\"fr-math-v2 fr-draggable\" contenteditable=\"false\" data-original-math=\"\\(\\frac{{{T301}}}{{{T302}}}\\)\" draggable=\"true\"&gt;\\(\\frac{{{T301}}}{{{T302}}}\\)&lt;/span&gt;",
                "incorrect": true,
                "feedback": "Probability of plain socks = &lt;span class=\"fr-math-v2 fr-draggable\" contenteditable=\"false\" data-original-math=\"\\(\\frac{{{T201}}}{{{T202}}}\\)\" draggable=\"true\"&gt;\\(\\frac{{{T201}}}{{{T202}}}\\)&lt;/span&gt;"
            },
            {
                "name": "A7",
                "label": "The probability of her choosing a pair of socks with polka dots is &lt;span class=\"fr-math-v2 fr-draggable\" contenteditable=\"false\" data-original-math=\"\\(\\frac{{{T101}}}{{{T102}}}\\)\" draggable=\"true\"&gt;\\(\\frac{{{T101}}}{{{T102}}}\\)&lt;/span&gt;",
                "incorrect": true,
                "feedback": "Probability of socks with polka dots = &lt;span class=\"fr-math-v2 fr-draggable\" contenteditable=\"false\" data-original-math=\"\\(\\frac{{{T301}}}{{{T302}}}\\)\" draggable=\"true\"&gt;\\(\\frac{{{T301}}}{{{T302}}}\\)&lt;/span&gt;"
            }
        ],
        "uniques": true
    },
    "algorithm": {
        "name": "trueFalse",
        "template": "Choice matrix – inline",
        "params": {
            "countCorrect": 2,
            "countIncorrect": 1,
            "options": [
                "True",
                "False"
            ]
        }
    }
}</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</si>
  <si>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</si>
  <si>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</si>
  <si>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</si>
  <si>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</si>
  <si>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</si>
  <si>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
    "id": "M6-EyP-14a-I-2-EN",
    "stimulus": "&lt;p&gt;In the following table are the songs that Daniel has on his playlist. Considering that he listens to them in random mode, say whether these statements are true or false.&lt;/p&gt;\r\n\r\n&lt;table style=\"width:100%\"&gt;&lt;tbody&gt;&lt;tr&gt;&lt;td style=\"width: 50%; background-color: #FEA487; color: rgb(255, 255, 255); text-align: center; vertical-align: middle; font-weight: bold;\"&gt;Genre&lt;/td&gt;&lt;td style=\"width: 50%; background-color: #FEA487; color: rgb(255, 255, 255); text-align: center; vertical-align: middle; font-weight: bold;\"&gt;No. of songs&lt;/td&gt;&lt;/tr&gt;&lt;tr&gt;&lt;td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"list": [
                    "rock",
                    "classical music",
                    "rap",
                    "pop",
                    "flamenco"
                ]
            },
            {
                "name": "Q2",
                "list": [
                    "rock",
                    "classical music",
                    "rap",
                    "pop",
                    "flamenco"
                ]
            },
            {
                "name": "Q3",
                "list": [
                    "rock",
                    "classical music",
                    "rap",
                    "pop",
                    "flamenco"
                ]
            },
            {
                "name": "Q4",
                "list": [
                    1,
                    2,
                    3,
                    4,
                    5,
                    6
                ]
            },
            {
                "name": "Q5",
                "list": [
                    1,
                    2,
                    3,
                    4,
                    5,
                    6
                ]
            },
            {
                "name": "Q6",
                "list": [
                    1,
                    2,
                    3,
                    4,
                    5,
                    6
                ]
            }
        ],
        "calculated": [
            {
                "name": "T1",
                "function": "{{Q4}}+{{Q5}}+{{Q6}}",
                "temp": true
            },
            {
                "name": "T2",
                "function": " {{Q4}}/math.gcd({{Q4}},{{T1}})",
                "temp": true
            },
            {
                "name": "T3",
                "function": "{{T1}}/math.gcd({{Q4}},{{T1}})",
                "temp": true
            },
            {
                "name": "T4",
                "function": " {{Q5}}/math.gcd({{Q5}},{{T1}})",
                "temp": true
            },
            {
                "name": "T5",
                "function": "{{T1}}/math.gcd({{Q5}},{{T1}})",
                "temp": true
            },
            {
                "name": "T6",
                "function": " {{Q6}}/math.gcd({{Q6}},{{T1}})",
                "temp": true
            },
            {
                "name": "T7",
                "function": " {{T1}}/math.gcd({{Q6}},{{T1}})",
                "temp": true
            },
            {
                "name": "A1",
                "label": "The probability that the 1st song played is {{Q1}} is &lt;span class=\"fr-math-v2 fr-draggable\" contenteditable=\"false\" data-original-math=\"\\(\\frac{{{T2}}}{{{T3}}}\\)\" draggable=\"true\"&gt;\\(\\frac{{{T2}}}{{{T3}}}\\)&lt;/span&gt;"
            },
            {
                "name": "A2",
                "label": "The probability that the 1st song played is {{Q2}} is &lt;span class=\"fr-math-v2 fr-draggable\" contenteditable=\"false\" data-original-math=\"\\(\\frac{{{T4}}}{{{T5}}}\\)\" draggable=\"true\"&gt;\\(\\frac{{{T4}}}{{{T5}}}\\)&lt;/span&gt;"
            },
            {
                "name": "A3",
                "label": "The probability that the 1st song played is {{Q3}} is &lt;span class=\"fr-math-v2 fr-draggable\" contenteditable=\"false\" data-original-math=\"\\(\\frac{{{T6}}}{{{T7}}}\\)\" draggable=\"true\"&gt;\\(\\frac{{{T6}}}{{{T7}}}\\)&lt;/span&gt;"
            },
            {
                "name": "A4",
                "label": "The probability that the 1st song played is {{Q1}} is &lt;span class=\"fr-math-v2 fr-draggable\" contenteditable=\"false\" data-original-math=\"\\(\\frac{{{T6}}}{{{T7}}}\\)\" draggable=\"true\"&gt;\\(\\frac{{{T6}}}{{{T7}}}\\)&lt;/span&gt;",
                "incorrect": true,
                "feedback": " The probability of {{Q1}} being played is &lt;span class=\"fr-math-v2 fr-draggable\" contenteditable=\"false\" data-original-math=\"\\(\\frac{{{T2}}}{{{T3}}}\\)\" draggable=\"true\"&gt;\\(\\frac{{{T2}}}{{{T3}}}\\)&lt;/span&gt;."
            },
            {
                "name": "A5",
                "label": "The probability that the 1st song played is {{Q2}} is &lt;span class=\"fr-math-v2 fr-draggable\" contenteditable=\"false\" data-original-math=\"\\(\\frac{{{T2}}}{{{T3}}}\\)\" draggable=\"true\"&gt;\\(\\frac{{{T2}}}{{{T3}}}\\)&lt;/span&gt;",
                "incorrect": true,
                "feedback": "The probability of {{Q2}} being played is &lt;span class=\"fr-math-v2 fr-draggable\" contenteditable=\"false\" data-original-math=\"\\(\\frac{{{T4}}}{{{T5}}}\\)\" draggable=\"true\"&gt;\\(\\frac{{{T4}}}{{{T5}}}\\)&lt;/span&gt;"
            },
            {
                "name": "A6",
                "label": "The probability that the 1st song played is {{Q3}} is &lt;span class=\"fr-math-v2 fr-draggable\" contenteditable=\"false\" data-original-math=\"\\(\\frac{{{T4}}}{{{T5}}}\\)\" draggable=\"true\"&gt;\\(\\frac{{{T4}}}{{{T5}}}\\)&lt;/span&gt;",
                "incorrect": true,
                "feedback": "The probability of {{Q3}} being played is &lt;span class=\"fr-math-v2 fr-draggable\" contenteditable=\"false\" data-original-math=\"\\(\\frac{{{T6}}}{{{T7}}}\\)\" draggable=\"true\"&gt;\\(\\frac{{{T6}}}{{{T7}}}\\)&lt;/span&gt;"
            }
        ],
        "uniques": true
    },
    "algorithm": {
        "name": "trueFalse",
        "template": "Choice matrix – inline",
        "params": {
            "countCorrect": 1,
            "countIncorrect": 2,
            "options": [
                "True",
                "False"
            ]
        }
    }
}</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</si>
  <si>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</si>
  <si>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</si>
  <si>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</si>
  <si>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</si>
  <si>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{"id":"M6-EyP-14a-I-3-EN","stimulus":"&lt;p&gt;Nina wants to leave the choice of cake she is going to buy for her granddaughter to chance. Therefore, she has asked the baker to choose which one she should take. Observe this table with the cakes from the bakery and select if the following statements are true or false.&lt;/p&gt;\r\n\r\n&lt;table style=\"width:100%\"&gt;&lt;tbody&gt;&lt;tr&gt;&lt;td style=\"width: 50%; background-color: #BDB1FB; color: rgb(255, 255, 255); text-align: center; vertical-align: middle; font-weight: bold;\"&gt;Type&lt;/td&gt;&lt;td style=\"width: 50%; background-color: #BDB1FB; color: rgb(255, 255, 255); text-align: center; vertical-align: middle; font-weight: bold;\"&gt;No. of cakes&lt;/td&gt;&lt;/tr&gt;&lt;tr&gt;&lt;td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middle;\"&gt;{{Q6}}&lt;/td&gt;&lt;/tr&gt;&lt;/tbody&gt;&lt;/table&gt;","hint":"Probability of an event = &lt;span class=\"fr-math-v2 fr-draggable\" contenteditable=\"false\" data-original-math=\"\\(\\text{} \\frac{\\text{no. of favorable cases}}{\\text{no. of possible cases}}\\)\" draggable=\"true\"&gt;\\(\\text{} \\frac{\\text{no. of favorable cases}}{\\text{no. of possible cases}}\\)&lt;/span&gt;","feedback":"Probability of an event = &lt;span class=\"fr-math-v2 fr-draggable\" contenteditable=\"false\" data-original-math=\"\\(\\text{} \\frac{\\text{no. of favorable cases}}{\\text{no. of possible cases}}\\)\" draggable=\"true\"&gt;\\(\\text{} \\frac{\\text{no. of favorable cases}}{\\text{no. of possible cases}}\\)&lt;/span&gt;","seed":{"parameters":[{"name":"Q1","list":["chocolate","carrot","raspberry","apple","cheese"]},{"name":"Q2","list":["chocolate","carrot","raspberry","apple","cheese"]},{"name":"Q3","list":["chocolate","carrot","raspberry","apple","cheese"]},{"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{{T1}}/math.gcd({{Q6}},{{T1}})","temp":true},{"name":"A1","label":"The probability of buying a {{Q1}} cake is &lt;span class=\"fr-math-v2 fr-draggable\" contenteditable=\"false\" data-original-math=\"\\(\\frac{{{T2}}}{{{T3}}}\\)\" draggable=\"true\"&gt;\\(\\frac{{{T2}}}{{{T3}}}\\)&lt;/span&gt;"},{"name":"A2","label":"The probability of buying a {{Q2}} cake is &lt;span class=\"fr-math-v2 fr-draggable\" contenteditable=\"false\" data-original-math=\"\\(\\frac{{{T4}}}{{{T5}}}\\)\" draggable=\"true\"&gt;\\(\\frac{{{T4}}}{{{T5}}}\\)&lt;/span&gt;"},{"name":"A3","label":"The probability of buying a {{Q3}} cake is &lt;span class=\"fr-math-v2 fr-draggable\" contenteditable=\"false\" data-original-math=\"\\(\\frac{{{T6}}}{{{T7}}}\\)\" draggable=\"true\"&gt;\\(\\frac{{{T6}}}{{{T7}}}\\)&lt;/span&gt;"},{"name":"A4","label":"The probability of buying a {{Q1}} cake is &lt;span class=\"fr-math-v2 fr-draggable\" contenteditable=\"false\" data-original-math=\"\\(\\frac{{{T6}}}{{{T7}}}\\)\" draggable=\"true\"&gt;\\(\\frac{{{T6}}}{{{T7}}}\\)&lt;/span&gt;","incorrect":true,"feedback":" The probability of buying this cake is &lt;span class=\"fr-math-v2 fr-draggable\" contenteditable=\"false\" data-original-math=\"\\(\\frac{{{T2}}}{{{T3}}}\\)\" draggable=\"true\"&gt;\\(\\frac{{{T2}}}{{{T3}}}\\)&lt;/span&gt;."},{"name":"A5","label":"The probability of buying a {{Q2}} cake is &lt;span class=\"fr-math-v2 fr-draggable\" contenteditable=\"false\" data-original-math=\"\\(\\frac{{{T2}}}{{{T3}}}\\)\" draggable=\"true\"&gt;\\(\\frac{{{T2}}}{{{T3}}}\\)&lt;/span&gt;","incorrect":true,"feedback":" The probability of buying this cake is &lt;span class=\"fr-math-v2 fr-draggable\" contenteditable=\"false\" data-original-math=\"\\(\\frac{{{T4}}}{{{T5}}}\\)\" draggable=\"true\"&gt;\\(\\frac{{{T4}}}{{{T5}}}\\)&lt;/span&gt;"},{"name":"A6","label":"The probability of buying a {{Q3}} cake is &lt;span class=\"fr-math-v2 fr-draggable\" contenteditable=\"false\" data-original-math=\"\\(\\frac{{{T4}}}{{{T5}}}\\)\" draggable=\"true\"&gt;\\(\\frac{{{T4}}}{{{T5}}}\\)&lt;/span&gt;","incorrect":true,"feedback":" The probability of buying this cake is &lt;span class=\"fr-math-v2 fr-draggable\" contenteditable=\"false\" data-original-math=\"\\(\\frac{{{T6}}}{{{T7}}}\\)\" draggable=\"true\"&gt;\\(\\frac{{{T6}}}{{{T7}}}\\)&lt;/span&gt;"}],"uniques":true},"algorithm":{"name":"trueFalse","template":"Choice matrix – inline","params":{"countCorrect":1,"countIncorrect":2,"options":["True","False"]}}}</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</si>
  <si>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</si>
  <si>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</si>
  <si>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</si>
  <si>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</si>
  <si>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</si>
  <si>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{"id":"M6-EyP-14a-E-1-EN","stimulus":"&lt;p&gt;Jake has placed the colored balls in a box as shown in the following table. What is the probability of drawing a {{Q12}} ball? Simplify the fraction if necessary.&lt;/p&gt;\r\n\r\n&lt;table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bold;\"&gt;No. of balls&lt;/td&gt;&lt;/tr&gt;&lt;tr&gt;&lt;td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{{Q12}} ball = &lt;span class=\"fr-math-v2 fr-draggable\" contenteditable=\"false\" data-original-math=\"\\(\\text{\\frac{\\text{no. of {{Q12}} colored balls}}{\\text{total no. of balls}}\\)\" draggable=\"true\"&gt;\\(\\text{} \\frac{\\text{no. of {{Q12}} colored balls}}{\\text{total no. of balls}}\\)&lt;/span&gt;&lt;/p&gt;","seed":{"parameters":[{"name":"Q1","min":2,"max":10,"step":1},{"name":"Q2","min":2,"max":10,"step":1},{"name":"Q3","min":2,"max":10,"step":1},{"name":"Q4","min":2,"max":10,"step":1},{"name":"Q5","min":2,"max":10,"step":1},{"name":"Q11","list":["red","green","yellow","blue","white","black"]},{"name":"Q12","list":["red","green","yellow","blue","white","black"]},{"name":"Q13","list":["red","green","yellow","blue","white","black"]},{"name":"Q14","list":["red","green","yellow","blue","white","black"]},{"name":"Q15","list":["red","green","yellow","blue","white","black"]}],"calculated":[{"name":"T1","function":"{{Q1}}+{{Q2}}+{{Q3}}+{{Q4}}+{{Q5}}","temp":true},{"name":"T2","function":"math.gcd({{Q2}},{{T1}})","temp":true},{"name":"T11","function":"{{Q2}}/{{T2}}","temp":true},{"name":"T12","function":"{{T1}}/{{T2}}","temp":true},{"name":"A1","function":"\\frac{{{T11}}}{{{T12}}}"}],"uniques":true},"algorithm":{"name":"calculateOperation","params":{"method":"equivLiteral","keyboard":"INTERMEDIATE"}},"template":"&lt;p&gt;The probability is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</si>
  <si>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</si>
  <si>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</si>
  <si>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</si>
  <si>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</si>
  <si>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
    "id": "M6-EyP-14a-E-2-EN",
    "stimulus": "&lt;p&gt;Sandra has in her closet the shirts from the following table. What is the probability that she chooses a {{Q13}}? Simplify the fraction if necessary.&lt;/p&gt;\r\n\r\n&lt;table style=\"width:100%\"&gt;&lt;tbody&gt;&lt;tr&gt;&lt;td style=\"width: 50%; background-color: #C77CB7; color: rgb(255, 255, 255); text-align: center; vertical-align: middle; font-weight: bold;\"&gt;Fabric&lt;/td&gt;&lt;td style=\"width: 50%; background-color: #C77CB7; color: rgb(255, 255, 255); text-align: center; vertical-align: middle; font-weight: bold;\"&gt;Number of shirts&lt;/td&gt;&lt;/tr&gt;&lt;tr&gt;&lt;td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
    "hint": "&lt;p&gt;Probability of an event = &lt;span class=\"fr-math-v2 fr-draggable\" contenteditable=\"false\" data-original-math=\"\\(\\text{} \\frac{\\text{n.º of favorable cases}}{\\text{n.º of possible cases}}\\)\" draggable=\"true\"&gt;\\(\\text{} \\frac{\\text{n.º of favorable cases}}{\\text{n.º of possible cases}}\\)&lt;/span&gt;&lt;/p&gt;",
    "feedback": "&lt;p&gt;Probability of a {{Q13}} shirt = &lt;span class=\"fr-math-v2 fr-draggable\" contenteditable=\"false\" data-original-math=\"\\(\\text{} \\frac{\\text{n.º of {{Q13}} shirts}}{\\text{total number of shirts}}\\)\" draggable=\"true\"&gt;\\(\\text{} \\frac{\\text{n.º of {{Q13}} shirts}}{\\text{total number of shirts}}\\)&lt;/span&gt;&lt;/p&gt;",
    "seed": {
        "parameters": [
            {
                "name": "Q1",
                "min": 2,
                "max": 7,
                "step": 1
            },
            {
                "name": "Q2",
                "min": 2,
                "max": 7,
                "step": 1
            },
            {
                "name": "Q3",
                "min": 2,
                "max": 7,
                "step": 1
            },
            {
                "name": "Q11",
                "list": [
                    "linen",
                    "cotton",
                    "flannel",
                    "poplin"
                ]
            },
            {
                "name": "Q12",
                "list": [
                    "linen",
                    "cotton",
                    "flannel",
                    "poplin"
                ]
            },
            {
                "name": "Q13",
                "list": [
                    "linen",
                    "cotton",
                    "flannel",
                    "poplin"
                ]
            }
        ],
        "calculated": [
            {
                "name": "T1",
                "function": "{{Q1}}+{{Q2}}+{{Q3}}",
                "temp": true
            },
            {
                "name": "T2",
                "function": "math.gcd({{Q3}},{{T1}})",
                "temp": true
            },
            {
                "name": "T11",
                "function": "{{Q3}}/{{T2}}",
                "temp": true
            },
            {
                "name": "T12",
                "function": "{{T1}}/{{T2}}",
                "temp": true
            },
            {
                "name": "A1",
                "label": "{function}}",
                "function": "\\frac{{{T11}}}{{{T12}}}"
            }
        ],
        "uniques": true
    },
    "algorithm": {
        "name": "calculateOperation",
        "params": {
            "method": "equivLiteral",
            "keyboard": "INTERMEDIATE"
        }
    },
    "template": "&lt;p&gt;The probability is {{response}}.&lt;/p&gt;"
}</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</si>
  <si>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</si>
  <si>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</si>
  <si>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</si>
  <si>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</si>
  <si>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{"id":"M6-EyP-14a-E-3-EN","stimulus":"&lt;p&gt;In an aquarium store, there are as many colored fish as shown in this table. What is the probability that a customer chooses a {{Q14}} fish? Simplify the fraction if necessary.&lt;/p&gt;\r\n\r\n&lt;table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bold;\"&gt;No. of fish&lt;/td&gt;&lt;/tr&gt;&lt;tr&gt;&lt;td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{{Q14}} fish = &lt;span class=\"fr-math-v2 fr-draggable\" contenteditable=\"false\" data-original-math=\"\\(\\text{} = \\frac{\\text{no. of {{Q14}} colored fish}}{\\text{total number of fish}}\\)\" draggable=\"true\"&gt;\\(\\text{} \\frac{\\text{no. of {{Q14}} colored fish}}{\\text{total number of fish}}\\)&lt;/span&gt;&lt;/p&gt;","seed":{"parameters":[{"name":"Q1","min":2,"max":10,"step":1},{"name":"Q2","min":2,"max":10,"step":1},{"name":"Q3","min":2,"max":10,"step":1},{"name":"Q4","min":2,"max":10,"step":1},{"name":"Q5","min":2,"max":10,"step":1},{"name":"Q11","list":["red","orange","blue","yellow","black","white"]},{"name":"Q12","list":["red","orange","blue","yellow","black","white"]},{"name":"Q13","list":["red","orange","blue","yellow","black","white"]},{"name":"Q14","list":["red","orange","blue","yellow","black","white"]},{"name":"Q15","list":["red","orange","blue","yellow","black","white"]}],"calculated":[{"name":"T1","function":"{{Q1}}+{{Q2}}+{{Q3}}+{{Q4}}+{{Q5}}","temp":true},{"name":"T2","function":"math.gcd({{Q4}},{{T1}})","temp":true},{"name":"T11","function":"{{Q4}}/{{T2}}","temp":true},{"name":"T12","function":"{{T1}}/{{T2}}","temp":true},{"name":"A1","label":"{{function}}","function":"\\frac{{{T11}}}{{{T12}}}"}],"uniques":true},"algorithm":{"name":"calculateOperation","params":{"method":"equivLiteral","keyboard":"INTERMEDIATE"}},"template":"&lt;p&gt;The probability is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</si>
  <si>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</si>
  <si>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</si>
  <si>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</si>
  <si>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</si>
  <si>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</si>
  <si>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{"id":"M6-EyP-14b-I-1-EN","stimulus":"&lt;p&gt;Select the most likely outcome when rolling a 6-sided die.&lt;/p&gt;","hint":"&lt;p&gt;If the possible cases are the same, an event is more likely if it has a higher number of favorable cases.&lt;/p&gt;","feedback":"&lt;p&gt;If the possible cases are the same, an event is more likely if it has a higher number of favorable cases.&lt;/p&gt;","seed":{"parameters":[],"calculated":[{"name":"A1","label":"Get a 1.","incorrect":true},{"name":"A2","label":"Get a 2.","incorrect":true},{"name":"A3","label":"Get a 3.","incorrect":true},{"name":"A4","label":"Get a 4.","incorrect":true},{"name":"A5","label":"Get a 5.","incorrect":true},{"name":"A6","label":"Get a 6.","incorrect":true},{"name":"A7","label":"Get a 1 or a 2.","incorrect":true},{"name":"A8","label":"Get a 3 or a 5.","incorrect":true},{"name":"A9","label":"Get a 1 or a 6.","incorrect":true},{"name":"A10","label":"Get a 5 or a 6.","incorrect":true},{"name":"A11","label":"Get a 2 or a 3.","incorrect":true},{"name":"A12","label":"Get a 4 or a 5.","incorrect":true},{"name":"A13","label":"Get an odd number."},{"name":"A14","label":"Get an even number."},{"name":"A15","label":"Get a number greater than 2."},{"name":"A16","label":"Get a number less than 5."},{"name":"A17","label":"Get a number different from 1."},{"name":"A18","label":"Get a number different from 2."},{"name":"A19","label":"Get a number different from 3."},{"name":"A20","label":"Get a number different from 4."},{"name":"A21","label":"Get a number different from 5."},{"name":"A22","label":"Get a number different from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</si>
  <si>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</si>
  <si>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</si>
  <si>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</si>
  <si>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{"id":"M6-EyP-14b-E-1-EN","stimulus":"&lt;p&gt;At a carnival, there is a wheel divided into {{T1}} sections used to raffle prizes among the audience. {{Q1}} of its sections are green, {{Q2}} are yellow, and {{Q3}} are purple. Drag and put these events in order from lowest to highest probability. Do it from top to bottom.&lt;/p&gt;","hint":"&lt;p&gt;If the possible cases are the same, an event is more probable if it has a greater number of favorable cases.&lt;/p&gt;","feedback":"&lt;p&gt;If the possible cases are the same, an event is more probable if it has a greater number of favorable cases.&lt;/p&gt;","seed":{"parameters":[{"name":"Q1","min":2,"max":10,"step":1},{"name":"Q2","min":2,"max":10,"step":1},{"name":"Q3","min":2,"max":10,"step":1}],"calculated":[{"name":"T1","function":"{{Q1}}+{{Q2}}+{{Q3}}","temp":true},{"name":"A1","function":"{{Q1}}","label":"Green section"},{"name":"A2","function":"{{Q2}}","label":"Yellow section"},{"name":"A3","function":"{{Q3}}","label":"Purple section"}],"uniques":true},"algorithm":{"name":"orderNumbers","params":{"order":"asc"}}}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</si>
  <si>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</si>
  <si>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</si>
  <si>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
    "id": "M6-EyP-14b-E-2-EN",
    "stimulus": "&lt;p&gt;In a pharmacy, there are {{T1}} toothbrushes for sale, of which {{Q1}} are blue, {{Q2}} are green, and {{Q3}} are white. Drag and put the following events in order from lowest to highest probability. Do it from top to bottom.&lt;/p&gt;",
    "hint": "&lt;p&gt;If the possible cases are the same, an event is more probable if it has a greater number of favorable cases.&lt;/p&gt;",
    "feedback": "&lt;p&gt;If the possible cases are the same, an event is more probable if it has a greater number of favorable cases.&lt;/p&gt;",
    "seed": {
        "parameters": [
            {
                "name": "Q1",
                "min": 2,
                "temp": true,
                "max": 10,
                "step": 1
            },
            {
                "name": "Q2",
                "min": 2,
                "temp": true,
                "max": 10,
                "step": 1
            },
            {
                "name": "Q3",
                "min": 2,
                "temp": true,
                "max": 10,
                "step": 1
            }
        ],
        "calculated": [
            {
                "name": "T1",
                "function": "{{Q1}}+{{Q2}}+{{Q3}}",
                "temp": true
            },
            {
                "name": "A1",
                "function": "{{Q1}}",
                "label": "Selling a blue toothbrush"
            },
            {
                "name": "A2",
                "function": "{{Q2}}",
                "label": "Selling a green toothbrush"
            },
            {
                "name": "A3",
                "function": "{{Q3}}",
                "label": "Selling a white toothbrush"
            }
        ],
        "uniques": true
    },
    "algorithm": {
        "name": "orderNumbers",
        "params": {
            "order": "asc"
        }
    }
}</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</si>
  <si>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</si>
  <si>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</si>
  <si>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</si>
  <si>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</si>
  <si>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
    "id": "M6-EyP-14b-E-3-EN",
    "stimulus": "&lt;p&gt;Ernest has decided to eat the fruit he points to with his eyes closed. In his basket, there are {{T1}} fruits with {{Q1}} figs, {{Q2}} pears, and {{Q3}} oranges. Drag and put the following events in order from highest to lowest probability. Place them from top to bottom.&lt;/p&gt;",
    "hint": "&lt;p&gt;If the possible cases are the same, an event is more likely if it has a higher number of favorable cases.&lt;/p&gt;",
    "feedback": "&lt;p&gt;If the possible cases are the same, an event is more likely if it has a higher number of favorable cases.&lt;/p&gt;",
    "seed": {
        "parameters": [
            {
                "name": "Q1",
                "min": 2,
                "max": 9,
                "step": 1
            },
            {
                "name": "Q2",
                "min": 2,
                "max": 9,
                "step": 1
            },
            {
                "name": "Q3",
                "min": 2,
                "max": 9,
                "step": 1
            }
        ],
        "calculated": [
            {
                "name": "T1",
                "function": "{{Q1}}+{{Q2}}+{{Q3}}",
                "temp": true
            },
            {
                "name": "A1",
                "function": "{{Q1}}",
                "label": "Pointing to a fig"
            },
            {
                "name": "A2",
                "function": "{{Q2}}",
                "label": "Pointing to a pear"
            },
            {
                "name": "A3",
                "function": "{{Q3}}",
                "label": "Pointing to an orange"
            }
        ],
        "uniques": true
    },
    "algorithm": {
        "name": "orderNumbers",
        "params": {
            "order": "desc"
        }
    }
}</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</si>
  <si>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</si>
  <si>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</si>
  <si>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</si>
  <si>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
    "id": "M6-EyP-14b-E-4-EN",
    "stimulus": "&lt;p&gt;Thomas has in a box {{Q1}} {{Q4}} pencils, {{Q2}} {{Q5}} and {{Q3}} {{Q6}}. If he pulls out a pencil from the box without looking, which color is most likely to come out? Drag and put the following events in order from highest to lowest probability. Place them from top to bottom.&lt;/p&gt;",
    "hint": "&lt;p&gt;If the possible cases are the same, an event is more likely if it has a greater number of favorable cases.&lt;/p&gt;",
    "feedback": "&lt;p&gt;If the possible cases are the same, an event is more likely if it has a greater number of favorable cases.&lt;/p&gt;",
    "seed": {
        "parameters": [
            {
                "name": "Q1",
                "min": 2,
                "max": 10,
                "step": 1
            },
            {
                "name": "Q2",
                "min": 2,
                "max": 10,
                "step": 1
            },
            {
                "name": "Q3",
                "min": 2,
                "max": 10,
                "step": 1
            },
            {
                "name": "Q4",
                "list": [
                    "violet",
                    "red"
                ]
            },
            {
                "name": "Q5",
                "list": [
                    "blue",
                    "pink"
                ]
            },
            {
                "name": "Q6",
                "list": [
                    "yellow",
                    "green"
                ]
            }
        ],
        "calculated": [
            {
                "name": "T1",
                "function": "{{Q1}}+{{Q2}}+{{Q3}}",
                "temp": true
            },
            {
                "name": "A1",
                "function": "{{Q1}}",
                "label": "A {{Q4}} pencil"
            },
            {
                "name": "A2",
                "function": "{{Q2}}",
                "label": "A {{Q5}} pencil"
            },
            {
                "name": "A3",
                "function": "{{Q3}}",
                "label": "A {{Q6}} pencil"
            }
        ],
        "uniques": true
    },
    "algorithm": {
        "name": "orderNumbers",
        "params": {
            "order": "desc"
        }
    }
}</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</si>
  <si>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</si>
  <si>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</si>
  <si>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</si>
  <si>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</si>
  <si>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</si>
  <si>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</si>
  <si>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</si>
  <si>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
    "id": "M6-EyP-16a-I-1-EN",
    "stimulus": "&lt;p&gt;Select the result of this flowchart.&lt;/p&gt;&lt;div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25%; top: 41%;\"&gt;&lt;p style=\"text-align:center;\"&gt;¿Is it even &lt;br&gt;or odd?&lt;/p&gt;&lt;/span&gt;\n\t\t\t&lt;span class=\"lemo-graphie-label\" style=\"position: absolute; left: 49.5%; top: 23%;\"&gt;Sum {{Q2}}&lt;/span&gt;\n\t\t\t&lt;span class=\"lemo-graphie-label\" style=\"position: absolute; left: 49.5%; top: 69%;\"&gt;Sum {{Q3}}&lt;/span&gt;\n\t\t\t&lt;span class=\"lemo-graphie-label\" style=\"position: absolute; left: 66%; top: 42%;\"&gt;&lt;p style=\"text-align:center; font-size: 13px;\"&gt;Divide &lt;br&gt; between 2&lt;/p&gt;&lt;/span&gt;\n\t\t\t&lt;span class=\"lemo-graphie-label\" style=\"position: absolute; left: 88%; top: 47%;\"&gt;End&lt;/span&gt;\n\t\t\t&lt;span class=\"lemo-graphie-label\" style=\"position: absolute; left: 37%; top: 25%;\"&gt;Par&lt;/span&gt;\n\t\t\t&lt;span class=\"lemo-graphie-label\" style=\"position: absolute; left: 35%; top: 70%;\"&gt;Odd&lt;/span&gt;\n\t\t&lt;/div&gt;\n\t&lt;/div&gt;\n&lt;/div&gt;&lt;/div&gt;",
    "hint": "&lt;p&gt;Follow the steps in the diagram.&lt;/p&gt;",
    "feedback": "&lt;p&gt;To calculate the result, follow the steps in the diagram.&lt;/p&gt;&lt;p&gt;First, if {{Q1}} is even, add {{Q2}} to it. If not, add {{Q3}}.&lt;/p&gt;&lt;p&gt;Finally, divide that result by 2.&lt;/p&gt;",
    "seed": {
        "parameters": [
            {
                "name": "Q1",
                "min": 1,
                "max": 20,
                "step": 1
            },
            {
                "name": "Q2",
                "min": 1,
                "max": 10,
                "step": 1
            },
            {
                "name": "Q3",
                "min": 1,
                "max": 10,
                "step": 1
            },
            {
                "name": "Q4",
                "min": 1,
                "max": 20,
                "step": 1
            },
            {
                "name": "Q5",
                "min": 1,
                "max": 20,
                "step": 1
            }
        ],
        "calculated": [
            {
                "name": "A1",
                "label": "{{function}}",
                "function": "if ({{Q1}}%2==0) {({{Q1}}+{{Q2}})/2} else {({{Q1}}+{{Q3}})/2}"
            },
            {
                "name": "A2",
                "label": "{{function}}",
                "function": "if ({{Q1}}%2==0) {({{Q1}}+{{Q4}})/2} else {({{Q1}}+{{Q4}})/2} ",
                "incorrect": true
            },
            {
                "name": "A3",
                "label": "{{function}}",
                "function": "if ({{Q1}}%2==0) {({{Q1}}+{{Q5}})/2} else {({{Q1}}+{{Q5}})/2}",
                "incorrect": true
            }
        ],
        "uniques": true
    },
    "algorithm": {
        "name": "trueFalse",
        "template": "Multiple choice – standard",
        "params": {
            "countCorrect": 1,
            "countIncorrect": 2,
            "showCheckIcon": true
        }
    }
}</t>
  </si>
  <si>
    <t>Falta revisión Pablo</t>
  </si>
  <si>
    <t>M6-NyO-23b</t>
  </si>
  <si>
    <t>Representa fracciones en la recta numérica</t>
  </si>
  <si>
    <t>No hacer</t>
  </si>
  <si>
    <t>M6-G-4a</t>
  </si>
  <si>
    <t>Mide ángulos usando el transportador</t>
  </si>
  <si>
    <t>M6-G-13a</t>
  </si>
  <si>
    <t>Reconoce traslaciones</t>
  </si>
  <si>
    <t>M6-G-14a</t>
  </si>
  <si>
    <t>Reconoce giros</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</si>
  <si>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</si>
  <si>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</si>
  <si>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</si>
  <si>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</si>
  <si>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</si>
  <si>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</si>
  <si>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</si>
  <si>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</si>
  <si>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</si>
  <si>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</si>
  <si>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</si>
  <si>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</si>
  <si>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</si>
  <si>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</si>
  <si>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</si>
  <si>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</si>
  <si>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</si>
  <si>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</si>
  <si>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</si>
  <si>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</si>
  <si>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</si>
  <si>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</si>
  <si>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</si>
  <si>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</si>
  <si>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</si>
  <si>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</si>
  <si>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</si>
  <si>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</si>
  <si>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</si>
  <si>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</si>
  <si>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</si>
  <si>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</si>
  <si>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JSON con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</si>
  <si>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</si>
  <si>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</si>
  <si>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</si>
  <si>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</si>
  <si>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</si>
  <si>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</si>
  <si>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</si>
  <si>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</si>
  <si>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</si>
  <si>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</si>
  <si>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</si>
  <si>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</si>
  <si>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</si>
  <si>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</si>
  <si>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</si>
  <si>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</si>
  <si>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</si>
  <si>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</si>
  <si>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</si>
  <si>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</si>
  <si>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</si>
  <si>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</si>
  <si>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</si>
  <si>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</si>
  <si>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</si>
  <si>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</si>
  <si>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</si>
  <si>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</si>
  <si>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</si>
  <si>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</si>
  <si>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</si>
  <si>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</si>
  <si>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</si>
  <si>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</si>
  <si>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</si>
  <si>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</si>
  <si>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</si>
  <si>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</si>
  <si>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</si>
  <si>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</si>
  <si>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t>M6-G-28a</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</si>
  <si>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</si>
  <si>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</si>
  <si>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</si>
  <si>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</si>
  <si>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</si>
  <si>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</si>
  <si>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</si>
  <si>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</si>
  <si>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</si>
  <si>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</si>
  <si>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M6-G-28b</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</si>
  <si>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</si>
  <si>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</si>
  <si>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</si>
  <si>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</si>
  <si>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</si>
  <si>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</si>
  <si>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</si>
  <si>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</si>
  <si>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</si>
  <si>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</si>
  <si>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</si>
  <si>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</si>
  <si>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</si>
  <si>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</si>
  <si>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</si>
  <si>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</si>
  <si>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</si>
  <si>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</si>
  <si>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</si>
  <si>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</si>
  <si>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</si>
  <si>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</si>
  <si>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</si>
  <si>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</si>
  <si>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</si>
  <si>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</si>
  <si>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</si>
  <si>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</si>
  <si>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</si>
  <si>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</si>
  <si>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</si>
  <si>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</si>
  <si>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</si>
  <si>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</si>
  <si>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</si>
  <si>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</si>
  <si>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</si>
  <si>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</si>
  <si>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</si>
  <si>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</si>
  <si>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</si>
  <si>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</si>
  <si>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</si>
  <si>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</si>
  <si>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</si>
  <si>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</si>
  <si>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</si>
  <si>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</si>
  <si>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</si>
  <si>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</si>
  <si>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</si>
  <si>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</si>
  <si>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</si>
  <si>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</si>
  <si>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</si>
  <si>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</si>
  <si>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</si>
  <si>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</si>
  <si>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</si>
  <si>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</si>
  <si>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</si>
  <si>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</si>
  <si>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</si>
  <si>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</si>
  <si>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</si>
  <si>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</si>
  <si>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</si>
  <si>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</si>
  <si>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</si>
  <si>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</si>
  <si>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</si>
  <si>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</si>
  <si>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</si>
  <si>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</si>
  <si>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</si>
  <si>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</si>
  <si>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</si>
  <si>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</si>
  <si>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</si>
  <si>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</si>
  <si>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</si>
  <si>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</si>
  <si>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</si>
  <si>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</si>
  <si>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</si>
  <si>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</si>
  <si>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</si>
  <si>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</si>
  <si>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M6-G-30c</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</si>
  <si>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</si>
  <si>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</si>
  <si>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</si>
  <si>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</si>
  <si>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</si>
  <si>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</si>
  <si>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</si>
  <si>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</si>
  <si>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</si>
  <si>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</si>
  <si>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</si>
  <si>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</si>
  <si>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</si>
  <si>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</si>
  <si>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</si>
  <si>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t>M6-G-30a</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</si>
  <si>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</si>
  <si>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</si>
  <si>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</si>
  <si>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</si>
  <si>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</si>
  <si>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</si>
  <si>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</si>
  <si>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</si>
  <si>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</si>
  <si>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</si>
  <si>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</si>
  <si>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</si>
  <si>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</si>
  <si>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</si>
  <si>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</si>
  <si>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</si>
  <si>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</si>
  <si>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</si>
  <si>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</si>
  <si>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</si>
  <si>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</si>
  <si>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</si>
  <si>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</si>
  <si>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</si>
  <si>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</si>
  <si>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</si>
  <si>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M6-MyM-1b</t>
  </si>
  <si>
    <t>M5-MyM-1b-3</t>
  </si>
  <si>
    <t>Es la misma imagen que M5-MyM-1b-3</t>
  </si>
  <si>
    <t>M6_MyM_1b_1</t>
  </si>
  <si>
    <t>https://drive.google.com/file/d/1hBx6syJslYohDCGLwhkcIfxJGiVREwIv/view?usp=sharing</t>
  </si>
  <si>
    <t>Conversión de unidades: litros</t>
  </si>
  <si>
    <t>M6-MyM-3b</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</si>
  <si>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</si>
  <si>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</si>
  <si>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</si>
  <si>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</si>
  <si>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</si>
  <si>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</si>
  <si>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</si>
  <si>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</si>
  <si>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</si>
  <si>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</si>
  <si>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</si>
  <si>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</si>
  <si>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M6-G-2a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</si>
  <si>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</si>
  <si>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</si>
  <si>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</si>
  <si>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</si>
  <si>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</si>
  <si>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</si>
  <si>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</si>
  <si>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</si>
  <si>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</si>
  <si>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</si>
  <si>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</si>
  <si>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</si>
  <si>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</si>
  <si>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</si>
  <si>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</si>
  <si>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</si>
  <si>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</si>
  <si>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</si>
  <si>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</si>
  <si>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</si>
  <si>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</si>
  <si>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</si>
  <si>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</si>
  <si>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</si>
  <si>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</si>
  <si>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</si>
  <si>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</si>
  <si>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</si>
  <si>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</si>
  <si>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</si>
  <si>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</si>
  <si>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</si>
  <si>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</si>
  <si>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</si>
  <si>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</si>
  <si>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</si>
  <si>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</si>
  <si>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</si>
  <si>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</si>
  <si>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</si>
  <si>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</si>
  <si>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</si>
  <si>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</si>
  <si>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</si>
  <si>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</si>
  <si>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</si>
  <si>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</si>
  <si>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</si>
  <si>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</si>
  <si>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</si>
  <si>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</si>
  <si>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</si>
  <si>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</si>
  <si>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</si>
  <si>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</si>
  <si>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M6-G-5a</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</si>
  <si>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</si>
  <si>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</si>
  <si>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</si>
  <si>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</si>
  <si>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</si>
  <si>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</si>
  <si>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</si>
  <si>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</si>
  <si>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</si>
  <si>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</si>
  <si>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</si>
  <si>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</si>
  <si>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</si>
  <si>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</si>
  <si>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</si>
  <si>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</si>
  <si>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</si>
  <si>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</si>
  <si>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</si>
  <si>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</si>
  <si>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</si>
  <si>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</si>
  <si>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</si>
  <si>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</si>
  <si>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</si>
  <si>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</si>
  <si>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</si>
  <si>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</si>
  <si>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</si>
  <si>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</si>
  <si>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</si>
  <si>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</si>
  <si>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</si>
  <si>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</si>
  <si>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</si>
  <si>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</si>
  <si>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</si>
  <si>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</si>
  <si>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</si>
  <si>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</si>
  <si>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</si>
  <si>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</si>
  <si>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</si>
  <si>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</si>
  <si>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</si>
  <si>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</si>
  <si>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</si>
  <si>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</si>
  <si>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</si>
  <si>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</si>
  <si>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</si>
  <si>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</si>
  <si>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</si>
  <si>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</si>
  <si>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</si>
  <si>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</si>
  <si>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</si>
  <si>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</si>
  <si>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</si>
  <si>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</si>
  <si>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</si>
  <si>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</si>
  <si>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</si>
  <si>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</si>
  <si>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</si>
  <si>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</si>
  <si>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</si>
  <si>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</si>
  <si>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</si>
  <si>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</si>
  <si>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</si>
  <si>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</si>
  <si>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</si>
  <si>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</si>
  <si>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</si>
  <si>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</si>
  <si>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</si>
  <si>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</si>
  <si>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</si>
  <si>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</si>
  <si>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</si>
  <si>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</si>
  <si>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</si>
  <si>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</si>
  <si>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</si>
  <si>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</si>
  <si>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</si>
  <si>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M6-G-25a</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</si>
  <si>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</si>
  <si>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</si>
  <si>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</si>
  <si>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</si>
  <si>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</si>
  <si>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</si>
  <si>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</si>
  <si>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</si>
  <si>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</si>
  <si>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</si>
  <si>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</si>
  <si>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</si>
  <si>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</si>
  <si>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</si>
  <si>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</si>
  <si>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</si>
  <si>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</si>
  <si>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</si>
  <si>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</si>
  <si>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</si>
  <si>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</si>
  <si>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M6-G-25c</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</si>
  <si>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</si>
  <si>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</si>
  <si>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</si>
  <si>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</si>
  <si>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</si>
  <si>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</si>
  <si>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</si>
  <si>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</si>
  <si>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</si>
  <si>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</si>
  <si>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</si>
  <si>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</si>
  <si>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M6-G-1a</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</si>
  <si>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</si>
  <si>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</si>
  <si>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</si>
  <si>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</si>
  <si>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</si>
  <si>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</si>
  <si>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</si>
  <si>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</si>
  <si>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</si>
  <si>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</si>
  <si>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</si>
  <si>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</si>
  <si>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</si>
  <si>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</si>
  <si>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</si>
  <si>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</si>
  <si>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M6-G-33a</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</si>
  <si>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</si>
  <si>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</si>
  <si>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</si>
  <si>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</si>
  <si>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</si>
  <si>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</si>
  <si>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</si>
  <si>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</si>
  <si>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</si>
  <si>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</si>
  <si>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M6-MyM-7a</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</si>
  <si>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</si>
  <si>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</si>
  <si>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</si>
  <si>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</si>
  <si>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</si>
  <si>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</si>
  <si>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</si>
  <si>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</si>
  <si>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</si>
  <si>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</si>
  <si>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</si>
  <si>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</si>
  <si>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</si>
  <si>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</si>
  <si>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</si>
  <si>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</si>
  <si>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</si>
  <si>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</si>
  <si>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</si>
  <si>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</si>
  <si>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</si>
  <si>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</si>
  <si>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</si>
  <si>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</si>
  <si>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</si>
  <si>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</si>
  <si>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</si>
  <si>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</si>
  <si>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</si>
  <si>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</si>
  <si>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</si>
  <si>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</si>
  <si>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</si>
  <si>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</si>
  <si>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</si>
  <si>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</si>
  <si>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</si>
  <si>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</si>
  <si>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</si>
  <si>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</si>
  <si>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</si>
  <si>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</si>
  <si>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</si>
  <si>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</si>
  <si>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</si>
  <si>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</si>
  <si>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</si>
  <si>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</si>
  <si>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</si>
  <si>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</si>
  <si>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</si>
  <si>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</si>
  <si>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</si>
  <si>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</si>
  <si>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</si>
  <si>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</si>
  <si>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</si>
  <si>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</si>
  <si>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</si>
  <si>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</si>
  <si>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</si>
  <si>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</si>
  <si>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</si>
  <si>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</si>
  <si>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</si>
  <si>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</si>
  <si>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</si>
  <si>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</si>
  <si>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</si>
  <si>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</si>
  <si>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</si>
  <si>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</si>
  <si>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</si>
  <si>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</si>
  <si>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</si>
  <si>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</si>
  <si>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</si>
  <si>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</si>
  <si>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</si>
  <si>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</si>
  <si>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</si>
  <si>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</si>
  <si>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</si>
  <si>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</si>
  <si>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</si>
  <si>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</si>
  <si>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</si>
  <si>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</si>
  <si>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</si>
  <si>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</si>
  <si>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</si>
  <si>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</si>
  <si>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</si>
  <si>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</si>
  <si>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M6-MyM-17a</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</si>
  <si>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</si>
  <si>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</si>
  <si>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</si>
  <si>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</si>
  <si>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</si>
  <si>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</si>
  <si>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</si>
  <si>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</si>
  <si>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</si>
  <si>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</si>
  <si>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</si>
  <si>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</si>
  <si>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</si>
  <si>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</si>
  <si>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</si>
  <si>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</si>
  <si>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</si>
  <si>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</si>
  <si>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</si>
  <si>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</si>
  <si>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</si>
  <si>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</si>
  <si>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</si>
  <si>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</si>
  <si>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</si>
  <si>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</si>
  <si>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</si>
  <si>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</si>
  <si>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</si>
  <si>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</si>
  <si>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</si>
  <si>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</si>
  <si>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</si>
  <si>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</si>
  <si>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</si>
  <si>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</si>
  <si>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</si>
  <si>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</si>
  <si>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</si>
  <si>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</si>
  <si>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</si>
  <si>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</si>
  <si>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</si>
  <si>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</si>
  <si>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</si>
  <si>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</si>
  <si>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</si>
  <si>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</si>
  <si>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</si>
  <si>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</si>
  <si>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</si>
  <si>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</si>
  <si>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</si>
  <si>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</si>
  <si>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</si>
  <si>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</si>
  <si>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</si>
  <si>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</si>
  <si>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</si>
  <si>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</si>
  <si>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</si>
  <si>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</si>
  <si>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</si>
  <si>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</si>
  <si>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</si>
  <si>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</si>
  <si>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</si>
  <si>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</si>
  <si>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</si>
  <si>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</si>
  <si>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</si>
  <si>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</si>
  <si>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</si>
  <si>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</si>
  <si>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t>M6-G-21b</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</si>
  <si>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</si>
  <si>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</si>
  <si>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</si>
  <si>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</si>
  <si>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</si>
  <si>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</si>
  <si>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</si>
  <si>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</si>
  <si>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</si>
  <si>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</si>
  <si>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</si>
  <si>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</si>
  <si>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</si>
  <si>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</si>
  <si>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</si>
  <si>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</si>
  <si>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</si>
  <si>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</si>
  <si>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</si>
  <si>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</si>
  <si>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</si>
  <si>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</si>
  <si>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</si>
  <si>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</si>
  <si>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</si>
  <si>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</si>
  <si>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</si>
  <si>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</si>
  <si>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</si>
  <si>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</si>
  <si>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</si>
  <si>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</si>
  <si>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</si>
  <si>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</si>
  <si>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</si>
  <si>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</si>
  <si>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</si>
  <si>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</si>
  <si>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</si>
  <si>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</si>
  <si>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</si>
  <si>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</si>
  <si>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</si>
  <si>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</si>
  <si>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</si>
  <si>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</si>
  <si>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</si>
  <si>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</si>
  <si>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</si>
  <si>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</si>
  <si>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</si>
  <si>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</si>
  <si>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</si>
  <si>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</si>
  <si>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</si>
  <si>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</si>
  <si>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</si>
  <si>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</si>
  <si>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</si>
  <si>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</si>
  <si>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</si>
  <si>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</si>
  <si>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</si>
  <si>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</si>
  <si>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</si>
  <si>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</si>
  <si>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</si>
  <si>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</si>
  <si>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</si>
  <si>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</si>
  <si>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</si>
  <si>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</si>
  <si>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</si>
  <si>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</si>
  <si>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</si>
  <si>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</si>
  <si>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</si>
  <si>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</si>
  <si>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</si>
  <si>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</si>
  <si>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</si>
  <si>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</si>
  <si>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</si>
  <si>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</si>
  <si>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</si>
  <si>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</si>
  <si>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</si>
  <si>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</si>
  <si>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</si>
  <si>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</si>
  <si>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</si>
  <si>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</si>
  <si>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</si>
  <si>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</si>
  <si>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</si>
  <si>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</si>
  <si>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</si>
  <si>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M6-MyM-5b</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</si>
  <si>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</si>
  <si>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</si>
  <si>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</si>
  <si>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</si>
  <si>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</si>
  <si>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</si>
  <si>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</si>
  <si>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</si>
  <si>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</si>
  <si>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</si>
  <si>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</si>
  <si>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</si>
  <si>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M6-G-12b</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</si>
  <si>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</si>
  <si>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</si>
  <si>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</si>
  <si>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</si>
  <si>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</si>
  <si>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</si>
  <si>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</si>
  <si>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</si>
  <si>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</si>
  <si>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</si>
  <si>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</si>
  <si>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</si>
  <si>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</si>
  <si>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</si>
  <si>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</si>
  <si>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</si>
  <si>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</si>
  <si>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</si>
  <si>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</si>
  <si>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</si>
  <si>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</si>
  <si>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</si>
  <si>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</si>
  <si>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</si>
  <si>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</si>
  <si>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</si>
  <si>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</si>
  <si>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</si>
  <si>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</si>
  <si>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</si>
  <si>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</si>
  <si>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</si>
  <si>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</si>
  <si>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</si>
  <si>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</si>
  <si>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</si>
  <si>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</si>
  <si>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</si>
  <si>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</si>
  <si>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</si>
  <si>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</si>
  <si>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</si>
  <si>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</si>
  <si>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</si>
  <si>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</si>
  <si>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</si>
  <si>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</si>
  <si>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</si>
  <si>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</si>
  <si>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</si>
  <si>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</si>
  <si>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</si>
  <si>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</si>
  <si>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</si>
  <si>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</si>
  <si>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</si>
  <si>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</si>
  <si>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</si>
  <si>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</si>
  <si>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</si>
  <si>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</si>
  <si>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</si>
  <si>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</si>
  <si>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</si>
  <si>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</si>
  <si>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</si>
  <si>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</si>
  <si>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</si>
  <si>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</si>
  <si>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</si>
  <si>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</si>
  <si>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</si>
  <si>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</si>
  <si>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</si>
  <si>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</si>
  <si>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</si>
  <si>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</si>
  <si>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</si>
  <si>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</si>
  <si>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</si>
  <si>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</si>
  <si>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</si>
  <si>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</si>
  <si>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</si>
  <si>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M6-MyM-14b</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</si>
  <si>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</si>
  <si>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</si>
  <si>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</si>
  <si>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</si>
  <si>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M6-MyM-12b</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</si>
  <si>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</si>
  <si>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</si>
  <si>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</si>
  <si>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</si>
  <si>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</si>
  <si>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</si>
  <si>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</si>
  <si>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</si>
  <si>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t>M6-G-11a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</si>
  <si>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</si>
  <si>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</si>
  <si>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</si>
  <si>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</si>
  <si>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</si>
  <si>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</si>
  <si>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</si>
  <si>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</si>
  <si>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</si>
  <si>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</si>
  <si>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</si>
  <si>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</si>
  <si>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</si>
  <si>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</si>
  <si>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</si>
  <si>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</si>
  <si>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</si>
  <si>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</si>
  <si>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</si>
  <si>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</si>
  <si>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</si>
  <si>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</si>
  <si>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</si>
  <si>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</si>
  <si>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</si>
  <si>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</si>
  <si>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</si>
  <si>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</si>
  <si>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</si>
  <si>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</si>
  <si>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</si>
  <si>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</si>
  <si>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</si>
  <si>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</si>
  <si>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</si>
  <si>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</si>
  <si>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</si>
  <si>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</si>
  <si>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</si>
  <si>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</si>
  <si>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</si>
  <si>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</si>
  <si>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</si>
  <si>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</si>
  <si>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</si>
  <si>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</si>
  <si>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</si>
  <si>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</si>
  <si>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</si>
  <si>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</si>
  <si>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</si>
  <si>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</si>
  <si>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</si>
  <si>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</si>
  <si>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</si>
  <si>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</si>
  <si>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</si>
  <si>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</si>
  <si>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</si>
  <si>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</si>
  <si>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</si>
  <si>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</si>
  <si>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</si>
  <si>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</si>
  <si>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</si>
  <si>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</si>
  <si>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</si>
  <si>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</si>
  <si>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</si>
  <si>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</si>
  <si>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</si>
  <si>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</si>
  <si>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</si>
  <si>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</si>
  <si>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</si>
  <si>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</si>
  <si>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</si>
  <si>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</si>
  <si>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</si>
  <si>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</si>
  <si>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</si>
  <si>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</si>
  <si>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</si>
  <si>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</si>
  <si>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</si>
  <si>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</si>
  <si>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</si>
  <si>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</si>
  <si>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</si>
  <si>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</si>
  <si>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</si>
  <si>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</si>
  <si>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</si>
  <si>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</si>
  <si>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</si>
  <si>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</si>
  <si>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</si>
  <si>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</si>
  <si>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</si>
  <si>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</si>
  <si>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</si>
  <si>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</si>
  <si>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</si>
  <si>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</si>
  <si>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</si>
  <si>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</si>
  <si>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</si>
  <si>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</si>
  <si>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</si>
  <si>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</si>
  <si>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</si>
  <si>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</si>
  <si>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</si>
  <si>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</si>
  <si>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</si>
  <si>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</si>
  <si>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</si>
  <si>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</si>
  <si>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</si>
  <si>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</si>
  <si>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</si>
  <si>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</si>
  <si>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</si>
  <si>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</si>
  <si>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</si>
  <si>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</si>
  <si>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</si>
  <si>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</si>
  <si>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</si>
  <si>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</si>
  <si>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</si>
  <si>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</si>
  <si>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</si>
  <si>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</si>
  <si>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</si>
  <si>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</si>
  <si>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</si>
  <si>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</si>
  <si>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</si>
  <si>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</si>
  <si>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</si>
  <si>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</si>
  <si>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</si>
  <si>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</si>
  <si>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</si>
  <si>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</si>
  <si>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</si>
  <si>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</si>
  <si>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M6-G-18a</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</si>
  <si>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</si>
  <si>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</si>
  <si>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</si>
  <si>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</si>
  <si>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</si>
  <si>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</si>
  <si>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</si>
  <si>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</si>
  <si>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</si>
  <si>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</si>
  <si>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</si>
  <si>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</si>
  <si>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</si>
  <si>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</si>
  <si>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</si>
  <si>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</si>
  <si>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</si>
  <si>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</si>
  <si>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</si>
  <si>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</si>
  <si>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</si>
  <si>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</si>
  <si>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</si>
  <si>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</si>
  <si>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</si>
  <si>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</si>
  <si>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</si>
  <si>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</si>
  <si>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</si>
  <si>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</si>
  <si>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</si>
  <si>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</si>
  <si>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</si>
  <si>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M6-MyM-8b</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</si>
  <si>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</si>
  <si>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</si>
  <si>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</si>
  <si>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</si>
  <si>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</si>
  <si>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</si>
  <si>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</si>
  <si>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</si>
  <si>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</si>
  <si>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</si>
  <si>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</si>
  <si>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</si>
  <si>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</si>
  <si>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</si>
  <si>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</si>
  <si>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</si>
  <si>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</si>
  <si>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</si>
  <si>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</si>
  <si>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</si>
  <si>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</si>
  <si>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</si>
  <si>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</si>
  <si>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</si>
  <si>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</si>
  <si>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</si>
  <si>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</si>
  <si>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</si>
  <si>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</si>
  <si>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</si>
  <si>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</si>
  <si>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</si>
  <si>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</si>
  <si>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</si>
  <si>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</si>
  <si>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</si>
  <si>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</si>
  <si>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</si>
  <si>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</si>
  <si>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</si>
  <si>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</si>
  <si>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</si>
  <si>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</si>
  <si>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</si>
  <si>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</si>
  <si>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</si>
  <si>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</si>
  <si>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</si>
  <si>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</si>
  <si>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</si>
  <si>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</si>
  <si>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</si>
  <si>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</si>
  <si>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</si>
  <si>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t>M6-G-31d</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</si>
  <si>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</si>
  <si>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</si>
  <si>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</si>
  <si>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</si>
  <si>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</si>
  <si>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</si>
  <si>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</si>
  <si>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</si>
  <si>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</si>
  <si>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</si>
  <si>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</si>
  <si>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</si>
  <si>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</si>
  <si>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</si>
  <si>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</si>
  <si>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</si>
  <si>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t>M6-G-31c</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</si>
  <si>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</si>
  <si>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</si>
  <si>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</si>
  <si>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</si>
  <si>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</si>
  <si>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</si>
  <si>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</si>
  <si>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</si>
  <si>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</si>
  <si>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</si>
  <si>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</si>
  <si>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</si>
  <si>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</si>
  <si>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</si>
  <si>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</si>
  <si>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</si>
  <si>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</si>
  <si>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</si>
  <si>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</si>
  <si>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</si>
  <si>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</si>
  <si>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</si>
  <si>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t>M6-G-31b</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</si>
  <si>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</si>
  <si>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</si>
  <si>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</si>
  <si>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</si>
  <si>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</si>
  <si>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</si>
  <si>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</si>
  <si>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M6-G-31a</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</si>
  <si>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</si>
  <si>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</si>
  <si>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</si>
  <si>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</si>
  <si>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</si>
  <si>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</si>
  <si>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</si>
  <si>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t>M6-G-30b</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</si>
  <si>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</si>
  <si>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</si>
  <si>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</si>
  <si>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</si>
  <si>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</si>
  <si>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</si>
  <si>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</si>
  <si>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</si>
  <si>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</si>
  <si>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</si>
  <si>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</si>
  <si>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</si>
  <si>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</si>
  <si>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</si>
  <si>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t>M6-MyM-24a</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</si>
  <si>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</si>
  <si>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</si>
  <si>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</si>
  <si>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</si>
  <si>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</si>
  <si>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</si>
  <si>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</si>
  <si>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</si>
  <si>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</si>
  <si>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</si>
  <si>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</si>
  <si>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</si>
  <si>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</si>
  <si>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</si>
  <si>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</si>
  <si>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</si>
  <si>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</si>
  <si>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</si>
  <si>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</si>
  <si>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</si>
  <si>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</si>
  <si>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</si>
  <si>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</si>
  <si>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</si>
  <si>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</si>
  <si>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</si>
  <si>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</si>
  <si>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</si>
  <si>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</si>
  <si>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</si>
  <si>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</si>
  <si>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</si>
  <si>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</si>
  <si>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</si>
  <si>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</si>
  <si>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</si>
  <si>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</si>
  <si>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</si>
  <si>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</si>
  <si>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</si>
  <si>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</si>
  <si>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</si>
  <si>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</si>
  <si>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</si>
  <si>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</si>
  <si>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</si>
  <si>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</si>
  <si>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</si>
  <si>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</si>
  <si>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</si>
  <si>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</si>
  <si>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</si>
  <si>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</si>
  <si>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</si>
  <si>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</si>
  <si>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</si>
  <si>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</si>
  <si>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</si>
  <si>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</si>
  <si>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</si>
  <si>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</si>
  <si>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</si>
  <si>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</si>
  <si>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</si>
  <si>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</si>
  <si>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</si>
  <si>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</si>
  <si>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</si>
  <si>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</si>
  <si>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</si>
  <si>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</si>
  <si>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</si>
  <si>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</si>
  <si>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</si>
  <si>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</si>
  <si>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</si>
  <si>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</si>
  <si>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</si>
  <si>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</si>
  <si>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</si>
  <si>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</si>
  <si>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</si>
  <si>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</si>
  <si>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</si>
  <si>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</si>
  <si>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</si>
  <si>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</si>
  <si>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</si>
  <si>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</si>
  <si>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</si>
  <si>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</si>
  <si>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</si>
  <si>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</si>
  <si>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</si>
  <si>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</si>
  <si>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</si>
  <si>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</si>
  <si>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</si>
  <si>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</si>
  <si>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</si>
  <si>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</si>
  <si>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</si>
  <si>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</si>
  <si>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</si>
  <si>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</si>
  <si>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</si>
  <si>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</si>
  <si>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</si>
  <si>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</si>
  <si>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</si>
  <si>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</si>
  <si>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</si>
  <si>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</si>
  <si>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</si>
  <si>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</si>
  <si>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</si>
  <si>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</si>
  <si>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</si>
  <si>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</si>
  <si>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</si>
  <si>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</si>
  <si>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</si>
  <si>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</si>
  <si>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</si>
  <si>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</si>
  <si>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</si>
  <si>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</si>
  <si>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</si>
  <si>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</si>
  <si>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</si>
  <si>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</si>
  <si>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</si>
  <si>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</si>
  <si>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True/False</t>
  </si>
  <si>
    <t>clock</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</si>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</sst>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Docs-Calibri"/>
    </font>
    <font>
      <u/>
      <sz val="12.0"/>
      <color rgb="FF0000FF"/>
      <name val="Calibri"/>
    </font>
    <font>
      <sz val="12.0"/>
      <color rgb="FF000000"/>
      <name val="Calibri"/>
    </font>
    <font>
      <color theme="1"/>
      <name val="Arial"/>
    </font>
    <font>
      <u/>
      <sz val="12.0"/>
      <color rgb="FF0000FF"/>
      <name val="Calibri"/>
    </font>
    <font>
      <u/>
      <sz val="12.0"/>
      <color rgb="FF0000FF"/>
      <name val="Calibri"/>
    </font>
    <font>
      <sz val="12.0"/>
      <color theme="1"/>
      <name val="Docs-Calibri"/>
    </font>
    <font>
      <sz val="12.0"/>
      <color rgb="FF0000FF"/>
      <name val="Calibri"/>
    </font>
    <font>
      <u/>
      <sz val="12.0"/>
      <color rgb="FF0000FF"/>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B7E1CD"/>
        <bgColor rgb="FFB7E1CD"/>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5" fontId="3" numFmtId="0" xfId="0" applyAlignment="1" applyFill="1" applyFont="1">
      <alignment horizontal="left" readingOrder="0" shrinkToFit="0" vertical="center"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5" fontId="5" numFmtId="0" xfId="0" applyAlignment="1" applyFont="1">
      <alignment horizontal="center" readingOrder="0" vertical="center"/>
    </xf>
    <xf borderId="0" fillId="6" fontId="3" numFmtId="0" xfId="0" applyAlignment="1" applyFill="1" applyFont="1">
      <alignment horizontal="center" shrinkToFit="0" vertical="center" wrapText="1"/>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3" numFmtId="164" xfId="0" applyAlignment="1" applyFont="1" applyNumberFormat="1">
      <alignment shrinkToFit="0" vertical="center" wrapText="1"/>
    </xf>
    <xf borderId="0" fillId="0" fontId="6" numFmtId="0" xfId="0" applyAlignment="1" applyFont="1">
      <alignment horizontal="center" shrinkToFit="0" vertical="center" wrapText="1"/>
    </xf>
    <xf borderId="0" fillId="8"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7" numFmtId="0" xfId="0" applyAlignment="1" applyFont="1">
      <alignment readingOrder="0" shrinkToFit="0" vertical="center" wrapText="1"/>
    </xf>
    <xf borderId="0" fillId="0" fontId="3" numFmtId="0" xfId="0" applyAlignment="1" applyFont="1">
      <alignment shrinkToFit="0" wrapText="1"/>
    </xf>
    <xf borderId="0" fillId="0" fontId="3" numFmtId="0" xfId="0" applyAlignment="1" applyFont="1">
      <alignment readingOrder="0" shrinkToFit="0" wrapText="1"/>
    </xf>
    <xf borderId="0" fillId="9" fontId="3" numFmtId="0" xfId="0" applyAlignment="1" applyFill="1" applyFont="1">
      <alignment horizontal="left" readingOrder="0" shrinkToFit="0" vertical="center" wrapText="1"/>
    </xf>
    <xf borderId="0" fillId="0" fontId="8" numFmtId="0" xfId="0" applyAlignment="1" applyFont="1">
      <alignment vertical="center"/>
    </xf>
    <xf borderId="0" fillId="0" fontId="9"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6" fontId="3" numFmtId="0" xfId="0" applyAlignment="1" applyFont="1">
      <alignment horizontal="center" readingOrder="0" shrinkToFit="0" vertical="center" wrapText="1"/>
    </xf>
    <xf borderId="0" fillId="0" fontId="11" numFmtId="0" xfId="0" applyAlignment="1" applyFont="1">
      <alignment shrinkToFit="0" vertical="center" wrapText="1"/>
    </xf>
    <xf borderId="0" fillId="0" fontId="3" numFmtId="0" xfId="0" applyAlignment="1" applyFont="1">
      <alignment horizontal="center" readingOrder="0" vertical="center"/>
    </xf>
    <xf borderId="0" fillId="6" fontId="3" numFmtId="0" xfId="0" applyAlignment="1" applyFont="1">
      <alignment horizontal="center" shrinkToFit="0" vertical="center" wrapText="1"/>
    </xf>
    <xf borderId="0" fillId="7" fontId="3" numFmtId="0" xfId="0" applyAlignment="1" applyFont="1">
      <alignment horizontal="center" shrinkToFit="0" vertical="center" wrapText="1"/>
    </xf>
    <xf borderId="0" fillId="4" fontId="3" numFmtId="0" xfId="0" applyAlignment="1" applyFont="1">
      <alignment shrinkToFit="0" vertical="center" wrapText="1"/>
    </xf>
    <xf borderId="0" fillId="0" fontId="3" numFmtId="0" xfId="0" applyAlignment="1" applyFont="1">
      <alignment horizontal="left" readingOrder="0" shrinkToFit="0" vertical="center" wrapText="1"/>
    </xf>
    <xf borderId="0" fillId="5" fontId="12"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2" numFmtId="0" xfId="0" applyAlignment="1" applyFont="1">
      <alignment readingOrder="0" shrinkToFit="0" vertical="center" wrapText="1"/>
    </xf>
    <xf borderId="0" fillId="0" fontId="3"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3" numFmtId="11" xfId="0" applyAlignment="1" applyFont="1" applyNumberFormat="1">
      <alignment horizontal="center" shrinkToFit="0" vertical="center" wrapText="1"/>
    </xf>
    <xf borderId="0" fillId="0" fontId="7"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4" fontId="3" numFmtId="0" xfId="0" applyAlignment="1" applyFont="1">
      <alignment horizontal="left" readingOrder="0" shrinkToFit="0" vertical="center" wrapText="1"/>
    </xf>
    <xf borderId="0" fillId="10" fontId="3" numFmtId="0" xfId="0" applyAlignment="1" applyFill="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1" numFmtId="0" xfId="0" applyAlignment="1" applyFont="1">
      <alignment shrinkToFit="0" vertical="center" wrapText="1"/>
    </xf>
    <xf borderId="0" fillId="0" fontId="14"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0" fontId="7" numFmtId="0" xfId="0" applyAlignment="1" applyFont="1">
      <alignment horizontal="center" readingOrder="0" shrinkToFit="0" vertical="center" wrapText="1"/>
    </xf>
    <xf borderId="0" fillId="12" fontId="3" numFmtId="0" xfId="0" applyAlignment="1" applyFill="1" applyFont="1">
      <alignment horizontal="left" readingOrder="0" shrinkToFit="0" vertical="center" wrapText="1"/>
    </xf>
    <xf borderId="0" fillId="13" fontId="3" numFmtId="0" xfId="0" applyAlignment="1" applyFill="1" applyFont="1">
      <alignment horizontal="left" readingOrder="0" shrinkToFit="0" vertical="center" wrapText="1"/>
    </xf>
    <xf borderId="1" fillId="10" fontId="15" numFmtId="0" xfId="0" applyAlignment="1" applyBorder="1" applyFont="1">
      <alignment horizontal="center" vertical="bottom"/>
    </xf>
    <xf borderId="2" fillId="0" fontId="16" numFmtId="0" xfId="0" applyBorder="1" applyFont="1"/>
    <xf borderId="3" fillId="0" fontId="16" numFmtId="0" xfId="0" applyBorder="1" applyFont="1"/>
    <xf borderId="0" fillId="0" fontId="8" numFmtId="0" xfId="0" applyAlignment="1" applyFont="1">
      <alignment vertical="bottom"/>
    </xf>
    <xf borderId="1" fillId="14" fontId="17" numFmtId="165" xfId="0" applyAlignment="1" applyBorder="1" applyFill="1" applyFont="1" applyNumberFormat="1">
      <alignment horizontal="center" readingOrder="0" vertical="bottom"/>
    </xf>
    <xf borderId="4" fillId="14" fontId="17" numFmtId="0" xfId="0" applyAlignment="1" applyBorder="1" applyFont="1">
      <alignment readingOrder="0" vertical="bottom"/>
    </xf>
    <xf borderId="4" fillId="0" fontId="18" numFmtId="0" xfId="0" applyAlignment="1" applyBorder="1" applyFont="1">
      <alignment horizontal="right" vertical="bottom"/>
    </xf>
    <xf borderId="4" fillId="0" fontId="18" numFmtId="166" xfId="0" applyAlignment="1" applyBorder="1" applyFont="1" applyNumberFormat="1">
      <alignment horizontal="right" vertical="bottom"/>
    </xf>
    <xf borderId="4" fillId="10" fontId="18" numFmtId="0" xfId="0" applyAlignment="1" applyBorder="1" applyFont="1">
      <alignment horizontal="center" readingOrder="0" shrinkToFit="0" vertical="bottom" wrapText="0"/>
    </xf>
    <xf borderId="4" fillId="0" fontId="18" numFmtId="9" xfId="0" applyAlignment="1" applyBorder="1" applyFont="1" applyNumberFormat="1">
      <alignment horizontal="right" shrinkToFit="0" vertical="bottom" wrapText="0"/>
    </xf>
    <xf borderId="4" fillId="14" fontId="17" numFmtId="0" xfId="0" applyAlignment="1" applyBorder="1" applyFont="1">
      <alignment vertical="bottom"/>
    </xf>
    <xf borderId="4" fillId="0" fontId="18" numFmtId="9" xfId="0" applyAlignment="1" applyBorder="1" applyFont="1" applyNumberFormat="1">
      <alignment horizontal="right" shrinkToFit="0" vertical="bottom" wrapText="0"/>
    </xf>
    <xf borderId="4" fillId="14" fontId="17" numFmtId="0" xfId="0" applyAlignment="1" applyBorder="1" applyFont="1">
      <alignment vertical="bottom"/>
    </xf>
    <xf borderId="4" fillId="10" fontId="18" numFmtId="166" xfId="0" applyAlignment="1" applyBorder="1" applyFont="1" applyNumberFormat="1">
      <alignment horizontal="right" vertical="bottom"/>
    </xf>
    <xf borderId="4" fillId="10" fontId="18" numFmtId="0" xfId="0" applyAlignment="1" applyBorder="1" applyFont="1">
      <alignment horizontal="center" shrinkToFit="0" vertical="bottom" wrapText="0"/>
    </xf>
    <xf borderId="4" fillId="10" fontId="18" numFmtId="9" xfId="0" applyAlignment="1" applyBorder="1" applyFont="1" applyNumberFormat="1">
      <alignment horizontal="right" shrinkToFit="0" vertical="bottom" wrapText="0"/>
    </xf>
    <xf borderId="5" fillId="10" fontId="18"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center" vertical="bottom"/>
    </xf>
    <xf borderId="6" fillId="0" fontId="8" numFmtId="165" xfId="0" applyAlignment="1" applyBorder="1" applyFont="1" applyNumberFormat="1">
      <alignment vertical="bottom"/>
    </xf>
    <xf borderId="1" fillId="10" fontId="15" numFmtId="10" xfId="0" applyAlignment="1" applyBorder="1" applyFont="1" applyNumberFormat="1">
      <alignment horizontal="center" vertical="bottom"/>
    </xf>
    <xf borderId="4" fillId="0" fontId="18" numFmtId="10" xfId="0" applyAlignment="1" applyBorder="1" applyFont="1" applyNumberFormat="1">
      <alignment horizontal="right" vertical="bottom"/>
    </xf>
    <xf borderId="5" fillId="0" fontId="18" numFmtId="9" xfId="0" applyAlignment="1" applyBorder="1" applyFont="1" applyNumberFormat="1">
      <alignment horizontal="right" shrinkToFit="0" vertical="bottom" wrapText="0"/>
    </xf>
    <xf borderId="4" fillId="0" fontId="18" numFmtId="0" xfId="0" applyAlignment="1" applyBorder="1" applyFont="1">
      <alignment horizontal="right" vertical="bottom"/>
    </xf>
    <xf borderId="4" fillId="10" fontId="8" numFmtId="9" xfId="0" applyAlignment="1" applyBorder="1" applyFont="1" applyNumberFormat="1">
      <alignment shrinkToFit="0" vertical="bottom" wrapText="0"/>
    </xf>
    <xf borderId="4" fillId="10"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0" xfId="0" applyAlignment="1" applyFont="1">
      <alignment horizontal="center" vertical="bottom"/>
    </xf>
    <xf borderId="0" fillId="0" fontId="8" numFmtId="9" xfId="0" applyAlignment="1" applyFont="1" applyNumberFormat="1">
      <alignment horizontal="center" vertical="bottom"/>
    </xf>
    <xf borderId="6" fillId="0" fontId="8" numFmtId="9" xfId="0" applyAlignment="1" applyBorder="1" applyFont="1" applyNumberFormat="1">
      <alignment vertical="bottom"/>
    </xf>
    <xf borderId="4" fillId="10" fontId="18"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0" fillId="0" fontId="8" numFmtId="9" xfId="0" applyAlignment="1" applyFont="1" applyNumberFormat="1">
      <alignment horizontal="right" vertical="bottom"/>
    </xf>
    <xf borderId="5" fillId="13" fontId="18"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5"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2" fontId="3" numFmtId="0" xfId="0" applyAlignment="1" applyFont="1">
      <alignment horizontal="center" shrinkToFit="0" vertical="center" wrapText="1"/>
    </xf>
    <xf borderId="0" fillId="13" fontId="3" numFmtId="0" xfId="0" applyAlignment="1" applyFont="1">
      <alignment horizontal="center" shrinkToFit="0" vertical="center" wrapText="1"/>
    </xf>
    <xf borderId="7" fillId="0" fontId="19"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0"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2"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1"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1"/>
    </xf>
    <xf borderId="0" fillId="5" fontId="7" numFmtId="0" xfId="0" applyAlignment="1" applyFont="1">
      <alignment horizontal="center" readingOrder="0" shrinkToFit="0" vertical="center" wrapText="1"/>
    </xf>
    <xf borderId="0" fillId="5" fontId="7" numFmtId="0" xfId="0" applyAlignment="1" applyFont="1">
      <alignment horizontal="left" readingOrder="0" shrinkToFit="0" vertical="center" wrapText="1"/>
    </xf>
    <xf borderId="0" fillId="0" fontId="22" numFmtId="0" xfId="0" applyAlignment="1" applyFont="1">
      <alignment readingOrder="0" shrinkToFit="0" vertical="center" wrapText="1"/>
    </xf>
    <xf borderId="0" fillId="5" fontId="7" numFmtId="0" xfId="0" applyAlignment="1" applyFont="1">
      <alignment horizontal="center" readingOrder="0"/>
    </xf>
    <xf borderId="0" fillId="5" fontId="5"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3" numFmtId="0" xfId="0" applyAlignment="1" applyFont="1">
      <alignment readingOrder="0" shrinkToFit="0" vertical="center" wrapText="1"/>
    </xf>
    <xf borderId="7" fillId="0" fontId="24" numFmtId="0" xfId="0" applyAlignment="1" applyBorder="1" applyFont="1">
      <alignment shrinkToFit="0" vertical="center" wrapText="1"/>
    </xf>
    <xf borderId="0" fillId="5" fontId="7"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5"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7" numFmtId="0" xfId="0" applyAlignment="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6"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6" fontId="27" numFmtId="0" xfId="0" applyAlignment="1" applyFill="1" applyFont="1">
      <alignment horizontal="center" vertical="center"/>
    </xf>
    <xf borderId="4" fillId="16" fontId="27" numFmtId="0" xfId="0" applyAlignment="1" applyBorder="1" applyFont="1">
      <alignment horizontal="center" vertical="center"/>
    </xf>
    <xf borderId="4" fillId="16" fontId="27" numFmtId="0" xfId="0" applyAlignment="1" applyBorder="1" applyFont="1">
      <alignment horizontal="center" shrinkToFit="0" vertical="center" wrapText="1"/>
    </xf>
    <xf borderId="4" fillId="10" fontId="28" numFmtId="0" xfId="0" applyAlignment="1" applyBorder="1" applyFont="1">
      <alignment horizontal="center" readingOrder="0" shrinkToFit="0" vertical="center" wrapText="1"/>
    </xf>
    <xf borderId="4" fillId="10" fontId="28" numFmtId="0" xfId="0" applyAlignment="1" applyBorder="1" applyFont="1">
      <alignment horizontal="center" readingOrder="0" vertical="center"/>
    </xf>
    <xf borderId="4" fillId="10" fontId="28" numFmtId="0" xfId="0" applyAlignment="1" applyBorder="1" applyFont="1">
      <alignment horizontal="left" readingOrder="0" shrinkToFit="0" vertical="center" wrapText="1"/>
    </xf>
    <xf borderId="4" fillId="17" fontId="28" numFmtId="0" xfId="0" applyAlignment="1" applyBorder="1" applyFill="1" applyFont="1">
      <alignment horizontal="center" readingOrder="0" shrinkToFit="0" vertical="center" wrapText="1"/>
    </xf>
    <xf borderId="4" fillId="17" fontId="28" numFmtId="0" xfId="0" applyAlignment="1" applyBorder="1" applyFont="1">
      <alignment horizontal="center" readingOrder="0" vertical="center"/>
    </xf>
    <xf borderId="4" fillId="17" fontId="28" numFmtId="0" xfId="0" applyAlignment="1" applyBorder="1" applyFont="1">
      <alignment horizontal="left" readingOrder="0" shrinkToFit="0" vertical="center" wrapText="1"/>
    </xf>
    <xf borderId="4" fillId="18" fontId="28" numFmtId="0" xfId="0" applyAlignment="1" applyBorder="1" applyFill="1" applyFont="1">
      <alignment horizontal="center" readingOrder="0" shrinkToFit="0" vertical="center" wrapText="1"/>
    </xf>
    <xf borderId="4" fillId="18" fontId="28" numFmtId="0" xfId="0" applyAlignment="1" applyBorder="1" applyFont="1">
      <alignment horizontal="center" readingOrder="0" vertical="center"/>
    </xf>
    <xf borderId="4" fillId="18" fontId="28" numFmtId="0" xfId="0" applyAlignment="1" applyBorder="1" applyFont="1">
      <alignment horizontal="left" readingOrder="0" shrinkToFit="0" vertical="center" wrapText="1"/>
    </xf>
    <xf borderId="4" fillId="19" fontId="28" numFmtId="0" xfId="0" applyAlignment="1" applyBorder="1" applyFill="1" applyFont="1">
      <alignment horizontal="center" readingOrder="0" shrinkToFit="0" vertical="center" wrapText="1"/>
    </xf>
    <xf borderId="4" fillId="19" fontId="28" numFmtId="0" xfId="0" applyAlignment="1" applyBorder="1" applyFont="1">
      <alignment horizontal="left" readingOrder="0" shrinkToFit="0" vertical="center" wrapText="1"/>
    </xf>
    <xf borderId="4" fillId="13" fontId="28" numFmtId="0" xfId="0" applyAlignment="1" applyBorder="1" applyFont="1">
      <alignment horizontal="center" readingOrder="0" shrinkToFit="0" vertical="center" wrapText="1"/>
    </xf>
    <xf borderId="4" fillId="13" fontId="28" numFmtId="0" xfId="0" applyAlignment="1" applyBorder="1" applyFont="1">
      <alignment horizontal="center" readingOrder="0" vertical="center"/>
    </xf>
    <xf borderId="4" fillId="13" fontId="28" numFmtId="0" xfId="0" applyAlignment="1" applyBorder="1" applyFont="1">
      <alignment readingOrder="0" shrinkToFit="0" vertical="center" wrapText="1"/>
    </xf>
    <xf borderId="4" fillId="0" fontId="8" numFmtId="0" xfId="0" applyAlignment="1" applyBorder="1" applyFont="1">
      <alignment vertical="center"/>
    </xf>
    <xf borderId="1" fillId="16" fontId="27" numFmtId="0" xfId="0" applyAlignment="1" applyBorder="1" applyFont="1">
      <alignment horizontal="center" vertical="center"/>
    </xf>
    <xf borderId="4" fillId="16" fontId="27" numFmtId="0" xfId="0" applyAlignment="1" applyBorder="1" applyFont="1">
      <alignment horizontal="center" vertical="center"/>
    </xf>
    <xf borderId="4" fillId="0" fontId="28" numFmtId="0" xfId="0" applyAlignment="1" applyBorder="1" applyFont="1">
      <alignment vertical="center"/>
    </xf>
    <xf borderId="4" fillId="0" fontId="28" numFmtId="0" xfId="0" applyAlignment="1" applyBorder="1" applyFont="1">
      <alignment shrinkToFit="0" vertical="center" wrapText="1"/>
    </xf>
    <xf borderId="4" fillId="15" fontId="28" numFmtId="0" xfId="0" applyAlignment="1" applyBorder="1" applyFont="1">
      <alignment horizontal="center" shrinkToFit="0" vertical="center" wrapText="1"/>
    </xf>
    <xf borderId="4" fillId="15" fontId="28" numFmtId="0" xfId="0" applyAlignment="1" applyBorder="1" applyFont="1">
      <alignment shrinkToFit="0" vertical="center" wrapText="1"/>
    </xf>
    <xf borderId="4" fillId="3" fontId="28" numFmtId="0" xfId="0" applyAlignment="1" applyBorder="1" applyFont="1">
      <alignment horizontal="center" shrinkToFit="0" vertical="center" wrapText="1"/>
    </xf>
    <xf borderId="4" fillId="3" fontId="28" numFmtId="0" xfId="0" applyAlignment="1" applyBorder="1" applyFont="1">
      <alignment shrinkToFit="0" vertical="center" wrapText="1"/>
    </xf>
    <xf borderId="4" fillId="12" fontId="28" numFmtId="0" xfId="0" applyAlignment="1" applyBorder="1" applyFont="1">
      <alignment horizontal="center" shrinkToFit="0" vertical="center" wrapText="1"/>
    </xf>
    <xf borderId="4" fillId="12" fontId="28" numFmtId="0" xfId="0" applyAlignment="1" applyBorder="1" applyFont="1">
      <alignment shrinkToFit="0" vertical="center" wrapText="1"/>
    </xf>
    <xf borderId="4" fillId="13" fontId="28" numFmtId="0" xfId="0" applyAlignment="1" applyBorder="1" applyFont="1">
      <alignment horizontal="center" shrinkToFit="0" vertical="center" wrapText="1"/>
    </xf>
    <xf borderId="4" fillId="13" fontId="28" numFmtId="0" xfId="0" applyAlignment="1" applyBorder="1" applyFont="1">
      <alignment shrinkToFit="0" vertical="center" wrapText="1"/>
    </xf>
    <xf borderId="0" fillId="0" fontId="29" numFmtId="0" xfId="0" applyAlignment="1" applyFont="1">
      <alignment vertical="center"/>
    </xf>
    <xf borderId="4" fillId="0" fontId="8" numFmtId="0" xfId="0" applyAlignment="1" applyBorder="1" applyFont="1">
      <alignment vertical="bottom"/>
    </xf>
    <xf borderId="4" fillId="0" fontId="8" numFmtId="0" xfId="0" applyAlignment="1" applyBorder="1" applyFont="1">
      <alignment vertical="bottom"/>
    </xf>
    <xf borderId="4" fillId="6" fontId="30" numFmtId="0" xfId="0" applyAlignment="1" applyBorder="1" applyFont="1">
      <alignment horizontal="center" vertical="bottom"/>
    </xf>
    <xf borderId="4" fillId="6" fontId="8" numFmtId="0" xfId="0" applyAlignment="1" applyBorder="1" applyFont="1">
      <alignment readingOrder="0" vertical="bottom"/>
    </xf>
    <xf borderId="4" fillId="0" fontId="8" numFmtId="0" xfId="0" applyAlignment="1" applyBorder="1" applyFont="1">
      <alignment horizontal="center" vertical="bottom"/>
    </xf>
    <xf borderId="4" fillId="6" fontId="8" numFmtId="0" xfId="0" applyAlignment="1" applyBorder="1" applyFont="1">
      <alignment vertical="bottom"/>
    </xf>
    <xf borderId="4" fillId="6" fontId="8" numFmtId="0" xfId="0" applyAlignment="1" applyBorder="1" applyFont="1">
      <alignment vertical="bottom"/>
    </xf>
    <xf borderId="0" fillId="15" fontId="31" numFmtId="0" xfId="0" applyAlignment="1" applyFont="1">
      <alignment horizontal="center"/>
    </xf>
    <xf borderId="0" fillId="15" fontId="31" numFmtId="0" xfId="0" applyAlignment="1" applyFont="1">
      <alignment horizontal="center" readingOrder="0"/>
    </xf>
    <xf borderId="0" fillId="0" fontId="2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drive.google.com/file/d/1JH4lYWQiqwFlTLZiiAXJ2GmxhAWHiOl7/view?usp=share_link" TargetMode="External"/><Relationship Id="rId41" Type="http://schemas.openxmlformats.org/officeDocument/2006/relationships/vmlDrawing" Target="../drawings/vmlDrawing1.vml"/><Relationship Id="rId22" Type="http://schemas.openxmlformats.org/officeDocument/2006/relationships/hyperlink" Target="https://drive.google.com/file/d/1mTbguEvUJCvGsfOL3Go6113_2OgDHQrR/view?usp=share_link" TargetMode="External"/><Relationship Id="rId21" Type="http://schemas.openxmlformats.org/officeDocument/2006/relationships/hyperlink" Target="https://drive.google.com/file/d/1mTbguEvUJCvGsfOL3Go6113_2OgDHQrR/view?usp=share_link" TargetMode="External"/><Relationship Id="rId24" Type="http://schemas.openxmlformats.org/officeDocument/2006/relationships/hyperlink" Target="https://drive.google.com/file/d/1wWLHdoLdIrA33yT2WTtsr36zeaFZG379/view?usp=share_link" TargetMode="External"/><Relationship Id="rId23" Type="http://schemas.openxmlformats.org/officeDocument/2006/relationships/hyperlink" Target="https://drive.google.com/file/d/19RSrfTnHsdUNgFuqSl2sMAqJBAIioYdU/view?usp=share_link" TargetMode="External"/><Relationship Id="rId1" Type="http://schemas.openxmlformats.org/officeDocument/2006/relationships/comments" Target="../comments1.xml"/><Relationship Id="rId2" Type="http://schemas.openxmlformats.org/officeDocument/2006/relationships/hyperlink" Target="https://drive.google.com/file/d/19C-ADB6u2bUzZ5ImxDFvBOUIKrYiwIc6/view?usp=sharing" TargetMode="External"/><Relationship Id="rId3" Type="http://schemas.openxmlformats.org/officeDocument/2006/relationships/hyperlink" Target="https://drive.google.com/file/d/1bkbFsYK2RTtitTThSsVcmidakH6dClfF/view?usp=share_link" TargetMode="External"/><Relationship Id="rId4" Type="http://schemas.openxmlformats.org/officeDocument/2006/relationships/hyperlink" Target="https://drive.google.com/file/d/1bkbFsYK2RTtitTThSsVcmidakH6dClfF/view?usp=share_link" TargetMode="External"/><Relationship Id="rId9" Type="http://schemas.openxmlformats.org/officeDocument/2006/relationships/hyperlink" Target="https://drive.google.com/file/d/17xEfR3anm4npokv17bEgSzVI4spq9pf0/view?usp=sharing" TargetMode="External"/><Relationship Id="rId26" Type="http://schemas.openxmlformats.org/officeDocument/2006/relationships/hyperlink" Target="https://drive.google.com/file/d/1_dp5oOkq2jD7G36RHKdzLu3pjSs7CQvl/view?usp=share_link" TargetMode="External"/><Relationship Id="rId25" Type="http://schemas.openxmlformats.org/officeDocument/2006/relationships/hyperlink" Target="https://drive.google.com/file/d/1_dp5oOkq2jD7G36RHKdzLu3pjSs7CQvl/view?usp=share_link" TargetMode="External"/><Relationship Id="rId28" Type="http://schemas.openxmlformats.org/officeDocument/2006/relationships/hyperlink" Target="https://drive.google.com/file/d/1aClRfJHhZonDUitnsDRNVhzURmDRZ7Yl/view?usp=share_link" TargetMode="External"/><Relationship Id="rId27" Type="http://schemas.openxmlformats.org/officeDocument/2006/relationships/hyperlink" Target="https://drive.google.com/file/d/1QyvX-Hc4tm0RRImw8LqDTP79_U0EN2gM/view?usp=share_link" TargetMode="External"/><Relationship Id="rId5" Type="http://schemas.openxmlformats.org/officeDocument/2006/relationships/hyperlink" Target="https://drive.google.com/file/d/1bkbFsYK2RTtitTThSsVcmidakH6dClfF/view?usp=share_link" TargetMode="External"/><Relationship Id="rId6" Type="http://schemas.openxmlformats.org/officeDocument/2006/relationships/hyperlink" Target="https://drive.google.com/file/d/1bkbFsYK2RTtitTThSsVcmidakH6dClfF/view?usp=share_link" TargetMode="External"/><Relationship Id="rId29" Type="http://schemas.openxmlformats.org/officeDocument/2006/relationships/hyperlink" Target="https://drive.google.com/file/d/1E_fh3XUeGDGsEqQUTNEWjG0tLT4id8Wx/view?usp=share_link" TargetMode="External"/><Relationship Id="rId7" Type="http://schemas.openxmlformats.org/officeDocument/2006/relationships/hyperlink" Target="https://drive.google.com/file/d/1bkbFsYK2RTtitTThSsVcmidakH6dClfF/view?usp=share_link" TargetMode="External"/><Relationship Id="rId8" Type="http://schemas.openxmlformats.org/officeDocument/2006/relationships/hyperlink" Target="https://drive.google.com/file/d/1npsfWrE9gqaPvBPamO-r9cFCHery6dWq/view?usp=sharing" TargetMode="External"/><Relationship Id="rId31" Type="http://schemas.openxmlformats.org/officeDocument/2006/relationships/hyperlink" Target="https://drive.google.com/file/d/1nJSMasKyH7sk49xtTe752qHCEiWmy_Jj/view?usp=share_link" TargetMode="External"/><Relationship Id="rId30" Type="http://schemas.openxmlformats.org/officeDocument/2006/relationships/hyperlink" Target="https://drive.google.com/file/d/1E_fh3XUeGDGsEqQUTNEWjG0tLT4id8Wx/view?usp=share_link" TargetMode="External"/><Relationship Id="rId11" Type="http://schemas.openxmlformats.org/officeDocument/2006/relationships/hyperlink" Target="https://drive.google.com/file/d/1xG6JT6yyMg1XlkUSvyJ84EqV4Zzf-6_K/view?usp=share_link" TargetMode="External"/><Relationship Id="rId33" Type="http://schemas.openxmlformats.org/officeDocument/2006/relationships/hyperlink" Target="https://drive.google.com/file/d/15GGLydwKma-tnEF0lUFp_zFzdC5QPm73/view?usp=share_link" TargetMode="External"/><Relationship Id="rId10" Type="http://schemas.openxmlformats.org/officeDocument/2006/relationships/hyperlink" Target="https://drive.google.com/file/d/1moPWyeTLd-hkY6vyHAlwdOJZtpkBDVnQ/view?usp=sharing)" TargetMode="External"/><Relationship Id="rId32" Type="http://schemas.openxmlformats.org/officeDocument/2006/relationships/hyperlink" Target="https://drive.google.com/file/d/1DjA9J9FWA5RkscU5iKS9uiyVwbvpxglS/view?usp=share_link" TargetMode="External"/><Relationship Id="rId13" Type="http://schemas.openxmlformats.org/officeDocument/2006/relationships/hyperlink" Target="https://drive.google.com/file/d/1gyn-One7IPHJJz06Hu9zZLFhArXJ0ea6/view?usp=share_link" TargetMode="External"/><Relationship Id="rId35" Type="http://schemas.openxmlformats.org/officeDocument/2006/relationships/hyperlink" Target="https://blueberry-assets.oneclick.es/M6_G_27a_9.svg" TargetMode="External"/><Relationship Id="rId12" Type="http://schemas.openxmlformats.org/officeDocument/2006/relationships/hyperlink" Target="https://drive.google.com/file/d/1f2nLHYwC9jWX63u-ZaF2gilS7dneQR2H/view?usp=share_link" TargetMode="External"/><Relationship Id="rId34" Type="http://schemas.openxmlformats.org/officeDocument/2006/relationships/hyperlink" Target="https://drive.google.com/file/d/15GGLydwKma-tnEF0lUFp_zFzdC5QPm73/view?usp=share_link" TargetMode="External"/><Relationship Id="rId15" Type="http://schemas.openxmlformats.org/officeDocument/2006/relationships/hyperlink" Target="https://drive.google.com/file/d/1S7RUadLRzRmj8v2eaPyBdzzH-4tfRhcL/view?usp=share_link" TargetMode="External"/><Relationship Id="rId37" Type="http://schemas.openxmlformats.org/officeDocument/2006/relationships/hyperlink" Target="https://drive.google.com/file/d/1Vl_pm5CYJk8BrBIAj2BNYVPqN6u4dFAt/view?usp=sharing" TargetMode="External"/><Relationship Id="rId14" Type="http://schemas.openxmlformats.org/officeDocument/2006/relationships/hyperlink" Target="https://drive.google.com/file/d/1gyn-One7IPHJJz06Hu9zZLFhArXJ0ea6/view?usp=share_link" TargetMode="External"/><Relationship Id="rId36" Type="http://schemas.openxmlformats.org/officeDocument/2006/relationships/hyperlink" Target="https://drive.google.com/file/d/1FyTrR-0BUIMS_TXPc21SNjU5vsnbc2Te/view" TargetMode="External"/><Relationship Id="rId17" Type="http://schemas.openxmlformats.org/officeDocument/2006/relationships/hyperlink" Target="https://drive.google.com/file/d/1S7RUadLRzRmj8v2eaPyBdzzH-4tfRhcL/view?usp=share_link" TargetMode="External"/><Relationship Id="rId39" Type="http://schemas.openxmlformats.org/officeDocument/2006/relationships/hyperlink" Target="https://drive.google.com/file/d/1btldaVXPuOa5bNSIlbr9fZr_KbkoaIal/view" TargetMode="External"/><Relationship Id="rId16" Type="http://schemas.openxmlformats.org/officeDocument/2006/relationships/hyperlink" Target="https://drive.google.com/file/d/1S7RUadLRzRmj8v2eaPyBdzzH-4tfRhcL/view?usp=share_link" TargetMode="External"/><Relationship Id="rId38" Type="http://schemas.openxmlformats.org/officeDocument/2006/relationships/hyperlink" Target="https://drive.google.com/file/d/1Vl_pm5CYJk8BrBIAj2BNYVPqN6u4dFAt/view?usp=sharing" TargetMode="External"/><Relationship Id="rId19" Type="http://schemas.openxmlformats.org/officeDocument/2006/relationships/hyperlink" Target="https://drive.google.com/file/d/1ee7mMyhT4ggIg6AZdRXVJMbllc3EV2fr/view?usp=share_link" TargetMode="External"/><Relationship Id="rId18" Type="http://schemas.openxmlformats.org/officeDocument/2006/relationships/hyperlink" Target="https://drive.google.com/file/d/1S7RUadLRzRmj8v2eaPyBdzzH-4tfRhcL/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6" width="44.5"/>
    <col customWidth="1" min="27" max="27" width="43.88"/>
    <col customWidth="1" min="28" max="30" width="25.5"/>
    <col customWidth="1" min="31" max="31" width="14.13"/>
    <col customWidth="1" min="32" max="33"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t="s">
        <v>26</v>
      </c>
      <c r="AB1" s="1" t="s">
        <v>27</v>
      </c>
      <c r="AC1" s="1" t="s">
        <v>28</v>
      </c>
      <c r="AD1" s="1" t="s">
        <v>29</v>
      </c>
      <c r="AE1" s="1" t="s">
        <v>30</v>
      </c>
      <c r="AF1" s="1" t="s">
        <v>31</v>
      </c>
      <c r="AG1" s="1" t="s">
        <v>32</v>
      </c>
    </row>
    <row r="2" ht="112.5" customHeight="1">
      <c r="A2" s="6" t="s">
        <v>33</v>
      </c>
      <c r="B2" s="6" t="s">
        <v>34</v>
      </c>
      <c r="C2" s="6" t="s">
        <v>35</v>
      </c>
      <c r="D2" s="7" t="s">
        <v>36</v>
      </c>
      <c r="E2" s="8"/>
      <c r="F2" s="9" t="s">
        <v>37</v>
      </c>
      <c r="G2" s="10"/>
      <c r="H2" s="10" t="s">
        <v>38</v>
      </c>
      <c r="I2" s="6" t="s">
        <v>39</v>
      </c>
      <c r="J2" s="8" t="s">
        <v>40</v>
      </c>
      <c r="K2" s="10" t="s">
        <v>41</v>
      </c>
      <c r="L2" s="11" t="s">
        <v>42</v>
      </c>
      <c r="M2" s="6" t="s">
        <v>43</v>
      </c>
      <c r="N2" s="11" t="s">
        <v>44</v>
      </c>
      <c r="O2" s="11" t="s">
        <v>44</v>
      </c>
      <c r="P2" s="12"/>
      <c r="Q2" s="13"/>
      <c r="R2" s="12"/>
      <c r="S2" s="12"/>
      <c r="T2" s="12"/>
      <c r="U2" s="12"/>
      <c r="V2" s="12"/>
      <c r="W2" s="12"/>
      <c r="X2" s="14"/>
      <c r="Y2" s="6" t="s">
        <v>45</v>
      </c>
      <c r="Z2" s="9" t="s">
        <v>46</v>
      </c>
      <c r="AA2" s="12" t="str">
        <f t="shared" ref="AA2:AA919" si="1">REPLACE(Z2,SEARCH("M6-",Z2),LEN(AB2),AC2)</f>
        <v>{
    "id": "M6-NyO-1a-I-1-EN-EN",
    "stimulus": "&lt;p&gt;Drag the spelling of each number to its corresponding place.&lt;/p&gt;",
    "hint": "&lt;p&gt;In the decimal numbering system, the value of each digit depends on its position in the number.&lt;/p&gt;",
    "feedback": "In the decimal numbering system, the value of each digit depends on its position in the number.",
    "seed": {
        "parameters": [
            {
                "name": "Q1",
                "label": null,
                "min": 100000,
                "max": 999999,
                "step": 1
            },
            {
                "name": "Q2",
                "label": null,
                "min": 1000000,
                "max": 9999999,
                "step": 1
            },
            {
                "name": "Q3",
                "label": null,
                "min": 10000000,
                "max": 99999999,
                "step": 1
            }
        ],
        "calculated": [
            {
                "name": "A1",
                "label": "{{Q1}}",
                "function": "Lemonlib.numToWords({{Q1}}, 'en')[0].toUpperCase() + Lemonlib.numToWords({{Q1}}, 'en').slice(1)"
            },
            {
                "name": "A2",
                "label": "{{Q2}}",
                "function": "Lemonlib.numToWords({{Q2}}, 'en')[0].toUpperCase() + Lemonlib.numToWords({{Q2}}, 'en').slice(1)"
            },
            {
                "name": "A3",
                "label": "{{Q3}}",
                "function": "Lemonlib.numToWords({{Q3}}, 'en')[0].toUpperCase() + Lemonlib.numToWords({{Q3}}, 'en').slice(1)"
            }
        ],
        "uniques": true
    },
    "algorithm": {
        "name": "linkOperationResult",
        "params": {
            "invert": [
                "true"
            ]
        },
        "template": "Match list"
    }
}</v>
      </c>
      <c r="AB2" s="13" t="str">
        <f t="shared" ref="AB2:AB919" si="2">IF(D2&lt;&gt;"No hacer",CONCATENATE(A2,"-",LEFT(C2),"-",IF(A1&lt;&gt;A2,1,IF(C1=C2,RIGHT(AB1)+1,1))))</f>
        <v>M6-NyO-1a-I-1</v>
      </c>
      <c r="AC2" s="13" t="str">
        <f t="shared" ref="AC2:AC919" si="3">CONCATENATE(AB2,"-EN")</f>
        <v>M6-NyO-1a-I-1-EN</v>
      </c>
      <c r="AD2" s="8" t="s">
        <v>47</v>
      </c>
      <c r="AE2" s="13"/>
      <c r="AF2" s="8" t="s">
        <v>48</v>
      </c>
      <c r="AG2" s="8" t="s">
        <v>49</v>
      </c>
    </row>
    <row r="3" ht="112.5" customHeight="1">
      <c r="A3" s="6" t="s">
        <v>33</v>
      </c>
      <c r="B3" s="6" t="s">
        <v>34</v>
      </c>
      <c r="C3" s="6" t="s">
        <v>50</v>
      </c>
      <c r="D3" s="7" t="s">
        <v>36</v>
      </c>
      <c r="E3" s="8"/>
      <c r="F3" s="11" t="s">
        <v>51</v>
      </c>
      <c r="G3" s="15" t="s">
        <v>52</v>
      </c>
      <c r="H3" s="10" t="s">
        <v>53</v>
      </c>
      <c r="I3" s="6"/>
      <c r="J3" s="8" t="s">
        <v>54</v>
      </c>
      <c r="K3" s="11" t="s">
        <v>55</v>
      </c>
      <c r="L3" s="11" t="s">
        <v>56</v>
      </c>
      <c r="M3" s="6" t="s">
        <v>43</v>
      </c>
      <c r="N3" s="11" t="s">
        <v>57</v>
      </c>
      <c r="O3" s="11" t="s">
        <v>57</v>
      </c>
      <c r="P3" s="12"/>
      <c r="Q3" s="13"/>
      <c r="R3" s="12"/>
      <c r="S3" s="12"/>
      <c r="T3" s="12"/>
      <c r="U3" s="12"/>
      <c r="V3" s="12"/>
      <c r="W3" s="12"/>
      <c r="X3" s="14"/>
      <c r="Y3" s="6" t="s">
        <v>45</v>
      </c>
      <c r="Z3" s="9" t="s">
        <v>58</v>
      </c>
      <c r="AA3" s="12" t="str">
        <f t="shared" si="1"/>
        <v>{
    "id": "M6-NyO-1a-E-1-EN-EN",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and {{response}}&lt;/p&gt;",
    "seed": {
        "parameters": [
            {
                "name": "Q1",
                "label": null,
                "min": 1,
                "max": 9,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 Lemonlib.numToWords({{Q6}}, 'en')"
            }
        ],
        "uniques": true
    },
    "algorithm": {
        "name": "calculateOperation",
        "template": "Cloze with text"
    }
}</v>
      </c>
      <c r="AB3" s="13" t="str">
        <f t="shared" si="2"/>
        <v>M6-NyO-1a-E-1</v>
      </c>
      <c r="AC3" s="13" t="str">
        <f t="shared" si="3"/>
        <v>M6-NyO-1a-E-1-EN</v>
      </c>
      <c r="AD3" s="8" t="s">
        <v>47</v>
      </c>
      <c r="AE3" s="13"/>
      <c r="AF3" s="8" t="s">
        <v>48</v>
      </c>
      <c r="AG3" s="8" t="s">
        <v>49</v>
      </c>
    </row>
    <row r="4" ht="112.5" customHeight="1">
      <c r="A4" s="6" t="s">
        <v>33</v>
      </c>
      <c r="B4" s="6" t="s">
        <v>34</v>
      </c>
      <c r="C4" s="6" t="s">
        <v>50</v>
      </c>
      <c r="D4" s="7" t="s">
        <v>36</v>
      </c>
      <c r="E4" s="8"/>
      <c r="F4" s="11" t="s">
        <v>51</v>
      </c>
      <c r="G4" s="15" t="s">
        <v>59</v>
      </c>
      <c r="H4" s="10" t="s">
        <v>53</v>
      </c>
      <c r="I4" s="6"/>
      <c r="J4" s="8" t="s">
        <v>54</v>
      </c>
      <c r="K4" s="11" t="s">
        <v>55</v>
      </c>
      <c r="L4" s="11" t="s">
        <v>60</v>
      </c>
      <c r="M4" s="6" t="s">
        <v>43</v>
      </c>
      <c r="N4" s="11" t="s">
        <v>57</v>
      </c>
      <c r="O4" s="11" t="s">
        <v>57</v>
      </c>
      <c r="P4" s="12"/>
      <c r="Q4" s="13"/>
      <c r="R4" s="12"/>
      <c r="S4" s="12"/>
      <c r="T4" s="12"/>
      <c r="U4" s="12"/>
      <c r="V4" s="12"/>
      <c r="W4" s="12"/>
      <c r="X4" s="14"/>
      <c r="Y4" s="6" t="s">
        <v>45</v>
      </c>
      <c r="Z4" s="9" t="s">
        <v>61</v>
      </c>
      <c r="AA4" s="12" t="str">
        <f t="shared" si="1"/>
        <v>{
    "id": "M6-NyO-1a-E-2-EN-EN",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and {{T3}}&lt;/p&gt;",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v>
      </c>
      <c r="AB4" s="13" t="str">
        <f t="shared" si="2"/>
        <v>M6-NyO-1a-E-2</v>
      </c>
      <c r="AC4" s="13" t="str">
        <f t="shared" si="3"/>
        <v>M6-NyO-1a-E-2-EN</v>
      </c>
      <c r="AD4" s="8" t="s">
        <v>47</v>
      </c>
      <c r="AE4" s="13"/>
      <c r="AF4" s="8" t="s">
        <v>48</v>
      </c>
      <c r="AG4" s="8" t="s">
        <v>49</v>
      </c>
    </row>
    <row r="5" ht="112.5" customHeight="1">
      <c r="A5" s="6" t="s">
        <v>33</v>
      </c>
      <c r="B5" s="6" t="s">
        <v>34</v>
      </c>
      <c r="C5" s="6" t="s">
        <v>50</v>
      </c>
      <c r="D5" s="7" t="s">
        <v>36</v>
      </c>
      <c r="E5" s="8"/>
      <c r="F5" s="11" t="s">
        <v>51</v>
      </c>
      <c r="G5" s="15" t="s">
        <v>59</v>
      </c>
      <c r="H5" s="10" t="s">
        <v>53</v>
      </c>
      <c r="I5" s="6"/>
      <c r="J5" s="8" t="s">
        <v>54</v>
      </c>
      <c r="K5" s="11" t="s">
        <v>62</v>
      </c>
      <c r="L5" s="11" t="s">
        <v>63</v>
      </c>
      <c r="M5" s="6" t="s">
        <v>43</v>
      </c>
      <c r="N5" s="11" t="s">
        <v>57</v>
      </c>
      <c r="O5" s="11" t="s">
        <v>57</v>
      </c>
      <c r="P5" s="12"/>
      <c r="Q5" s="13"/>
      <c r="R5" s="12"/>
      <c r="S5" s="12"/>
      <c r="T5" s="12"/>
      <c r="U5" s="12"/>
      <c r="V5" s="12"/>
      <c r="W5" s="12"/>
      <c r="X5" s="14"/>
      <c r="Y5" s="6" t="s">
        <v>45</v>
      </c>
      <c r="Z5" s="9" t="s">
        <v>64</v>
      </c>
      <c r="AA5" s="12" t="str">
        <f t="shared" si="1"/>
        <v>{
    "id": "M6-NyO-1a-E-3-EN-EN",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{{T3}}&lt;/p&gt;",
    "seed": {
        "parameters": [
            {
                "name": "Q1",
                "label": null,
                "min": 3,
                "max": 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"Lemonlib.numToWords({{Q1}}*1000000, 'en')",
                "temp": true
            },
            {
                "name": "T3",
                "label": "{{function}}",
                "function": "Lemonlib.numToWords({{Q3}}*10000+{{Q4}}*1000+{{Q5}}*100+{{Q6}}, 'en')",
                "temp": true
            },
            {
                "name": "A1",
                "label": "{{function}}",
                "function": "Lemonlib.numToWords({{Q2}}*100, 'en')"
            }
        ],
        "uniques": true
    },
    "algorithm": {
        "name": "calculateOperation",
        "template": "Cloze with text"
    }
}</v>
      </c>
      <c r="AB5" s="13" t="str">
        <f t="shared" si="2"/>
        <v>M6-NyO-1a-E-3</v>
      </c>
      <c r="AC5" s="13" t="str">
        <f t="shared" si="3"/>
        <v>M6-NyO-1a-E-3-EN</v>
      </c>
      <c r="AD5" s="8" t="s">
        <v>47</v>
      </c>
      <c r="AE5" s="13"/>
      <c r="AF5" s="8" t="s">
        <v>48</v>
      </c>
      <c r="AG5" s="8" t="s">
        <v>49</v>
      </c>
    </row>
    <row r="6" ht="112.5" customHeight="1">
      <c r="A6" s="6" t="s">
        <v>33</v>
      </c>
      <c r="B6" s="6" t="s">
        <v>34</v>
      </c>
      <c r="C6" s="6" t="s">
        <v>50</v>
      </c>
      <c r="D6" s="7" t="s">
        <v>36</v>
      </c>
      <c r="E6" s="8"/>
      <c r="F6" s="11" t="s">
        <v>51</v>
      </c>
      <c r="G6" s="15" t="s">
        <v>65</v>
      </c>
      <c r="H6" s="10" t="s">
        <v>53</v>
      </c>
      <c r="I6" s="6"/>
      <c r="J6" s="8" t="s">
        <v>54</v>
      </c>
      <c r="K6" s="11" t="s">
        <v>66</v>
      </c>
      <c r="L6" s="11" t="s">
        <v>67</v>
      </c>
      <c r="M6" s="6" t="s">
        <v>43</v>
      </c>
      <c r="N6" s="11" t="s">
        <v>57</v>
      </c>
      <c r="O6" s="11" t="s">
        <v>57</v>
      </c>
      <c r="P6" s="12"/>
      <c r="Q6" s="13"/>
      <c r="R6" s="12"/>
      <c r="S6" s="12"/>
      <c r="T6" s="12"/>
      <c r="U6" s="12"/>
      <c r="V6" s="12"/>
      <c r="W6" s="12"/>
      <c r="X6" s="14"/>
      <c r="Y6" s="6" t="s">
        <v>45</v>
      </c>
      <c r="Z6" s="9" t="s">
        <v>68</v>
      </c>
      <c r="AA6" s="12" t="str">
        <f t="shared" si="1"/>
        <v>{
    "id": "M6-NyO-1a-E-4-EN-EN",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{{response}} {{T2}}&lt;/p&gt;",
    "seed": {
        "parameters": [
            {
                "name": "Q1",
                "label": null,
                "min": 2,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v>
      </c>
      <c r="AB6" s="13" t="str">
        <f t="shared" si="2"/>
        <v>M6-NyO-1a-E-4</v>
      </c>
      <c r="AC6" s="13" t="str">
        <f t="shared" si="3"/>
        <v>M6-NyO-1a-E-4-EN</v>
      </c>
      <c r="AD6" s="8" t="s">
        <v>47</v>
      </c>
      <c r="AE6" s="13"/>
      <c r="AF6" s="8" t="s">
        <v>48</v>
      </c>
      <c r="AG6" s="8" t="s">
        <v>49</v>
      </c>
    </row>
    <row r="7" ht="112.5" customHeight="1">
      <c r="A7" s="6" t="s">
        <v>33</v>
      </c>
      <c r="B7" s="6" t="s">
        <v>34</v>
      </c>
      <c r="C7" s="6" t="s">
        <v>69</v>
      </c>
      <c r="D7" s="7" t="s">
        <v>36</v>
      </c>
      <c r="E7" s="6"/>
      <c r="F7" s="9" t="s">
        <v>70</v>
      </c>
      <c r="G7" s="11" t="s">
        <v>71</v>
      </c>
      <c r="H7" s="10" t="s">
        <v>72</v>
      </c>
      <c r="I7" s="6" t="s">
        <v>39</v>
      </c>
      <c r="J7" s="8" t="s">
        <v>54</v>
      </c>
      <c r="K7" s="11" t="s">
        <v>73</v>
      </c>
      <c r="L7" s="11" t="s">
        <v>56</v>
      </c>
      <c r="M7" s="6" t="s">
        <v>43</v>
      </c>
      <c r="N7" s="11" t="s">
        <v>57</v>
      </c>
      <c r="O7" s="11" t="s">
        <v>57</v>
      </c>
      <c r="P7" s="9"/>
      <c r="Q7" s="13"/>
      <c r="R7" s="16"/>
      <c r="S7" s="16"/>
      <c r="T7" s="16"/>
      <c r="U7" s="16"/>
      <c r="V7" s="16"/>
      <c r="W7" s="12"/>
      <c r="X7" s="14"/>
      <c r="Y7" s="17" t="s">
        <v>45</v>
      </c>
      <c r="Z7" s="9" t="s">
        <v>74</v>
      </c>
      <c r="AA7" s="12" t="str">
        <f t="shared" si="1"/>
        <v>{
    "id": "M6-NyO-1a-A-1-EN-EN",
    "stimulus": "&lt;p&gt;In one country there are {{T1}} bicycles in circulation. Fill in the blank.&lt;/p&gt;",
    "template": "&lt;p&gt;The number of bicycles in circulation is {{T2}} {{response}}.&lt;/p&gt;",
    "hint": "&lt;p&gt;In the decimal numbering system, the value of each digit depends on its position in the number.&lt;/p&gt;",
    "feedback": "&lt;p&gt;In the decimal numbering system, the value of each digit depends on its position in the number.&lt;/p&gt;",
    "seed": {
        "parameters": [
            {
                "name": "Q1",
                "label": null,
                "min": 3,
                "max": 3,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"Lemonlib.numToWords({{Q6}}, 'en')"
            }
        ],
        "uniques": true
    },
    "algorithm": {
        "name": "calculateOperation",
        "template": "Cloze with text"
    }
}</v>
      </c>
      <c r="AB7" s="13" t="str">
        <f t="shared" si="2"/>
        <v>M6-NyO-1a-A-1</v>
      </c>
      <c r="AC7" s="13" t="str">
        <f t="shared" si="3"/>
        <v>M6-NyO-1a-A-1-EN</v>
      </c>
      <c r="AD7" s="8" t="s">
        <v>47</v>
      </c>
      <c r="AE7" s="13"/>
      <c r="AF7" s="8" t="s">
        <v>48</v>
      </c>
      <c r="AG7" s="8" t="s">
        <v>49</v>
      </c>
    </row>
    <row r="8" ht="112.5" customHeight="1">
      <c r="A8" s="6" t="s">
        <v>33</v>
      </c>
      <c r="B8" s="6" t="s">
        <v>34</v>
      </c>
      <c r="C8" s="6" t="s">
        <v>69</v>
      </c>
      <c r="D8" s="7" t="s">
        <v>36</v>
      </c>
      <c r="E8" s="6"/>
      <c r="F8" s="9" t="s">
        <v>75</v>
      </c>
      <c r="G8" s="11" t="s">
        <v>76</v>
      </c>
      <c r="H8" s="10" t="s">
        <v>77</v>
      </c>
      <c r="I8" s="6"/>
      <c r="J8" s="8" t="s">
        <v>54</v>
      </c>
      <c r="K8" s="11" t="s">
        <v>78</v>
      </c>
      <c r="L8" s="11" t="s">
        <v>60</v>
      </c>
      <c r="M8" s="6" t="s">
        <v>43</v>
      </c>
      <c r="N8" s="11" t="s">
        <v>57</v>
      </c>
      <c r="O8" s="11" t="s">
        <v>57</v>
      </c>
      <c r="P8" s="9"/>
      <c r="Q8" s="13"/>
      <c r="R8" s="16"/>
      <c r="S8" s="16"/>
      <c r="T8" s="16"/>
      <c r="U8" s="16"/>
      <c r="V8" s="16"/>
      <c r="W8" s="12"/>
      <c r="X8" s="14"/>
      <c r="Y8" s="17" t="s">
        <v>45</v>
      </c>
      <c r="Z8" s="9" t="s">
        <v>79</v>
      </c>
      <c r="AA8" s="12" t="str">
        <f t="shared" si="1"/>
        <v>{
    "id": "M6-NyO-1a-A-2-EN-EN",
    "stimulus": "&lt;p&gt;To build a large skyscraper, {{T1}} bricks are needed. Fill in the blank.&lt;/p&gt;",
    "template": "&lt;p&gt;The number of bricks needed is {{T2}} {{response}} and {{T3}}.&lt;/p&gt;",
    "hint": "&lt;p&gt;In the decimal numbering system, the value of each digit depends on its position in the number.&lt;/p&gt;",
    "feedback": "&lt;p&gt;In the decimal numbering system, the value of each digit depends on its position in the number.&lt;/p&gt;",
    "seed": {
        "parameters": [
            {
                "name": "Q1",
                "label": null,
                "min": 1,
                "max": 1,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 Lemonlib.numToWords({{Q5}}*100, 'en')"
            }
        ],
        "uniques": true
    },
    "algorithm": {
        "name": "calculateOperation",
        "template": "Cloze with text"
    }
}</v>
      </c>
      <c r="AB8" s="13" t="str">
        <f t="shared" si="2"/>
        <v>M6-NyO-1a-A-2</v>
      </c>
      <c r="AC8" s="13" t="str">
        <f t="shared" si="3"/>
        <v>M6-NyO-1a-A-2-EN</v>
      </c>
      <c r="AD8" s="8" t="s">
        <v>47</v>
      </c>
      <c r="AE8" s="13"/>
      <c r="AF8" s="8" t="s">
        <v>48</v>
      </c>
      <c r="AG8" s="8" t="s">
        <v>49</v>
      </c>
    </row>
    <row r="9" ht="112.5" customHeight="1">
      <c r="A9" s="6" t="s">
        <v>33</v>
      </c>
      <c r="B9" s="6" t="s">
        <v>34</v>
      </c>
      <c r="C9" s="6" t="s">
        <v>69</v>
      </c>
      <c r="D9" s="7" t="s">
        <v>36</v>
      </c>
      <c r="E9" s="6"/>
      <c r="F9" s="9" t="s">
        <v>80</v>
      </c>
      <c r="G9" s="11" t="s">
        <v>81</v>
      </c>
      <c r="H9" s="10" t="s">
        <v>82</v>
      </c>
      <c r="I9" s="6"/>
      <c r="J9" s="8" t="s">
        <v>54</v>
      </c>
      <c r="K9" s="11" t="s">
        <v>83</v>
      </c>
      <c r="L9" s="11" t="s">
        <v>63</v>
      </c>
      <c r="M9" s="17" t="s">
        <v>43</v>
      </c>
      <c r="N9" s="11" t="s">
        <v>57</v>
      </c>
      <c r="O9" s="11" t="s">
        <v>57</v>
      </c>
      <c r="P9" s="12"/>
      <c r="Q9" s="13"/>
      <c r="R9" s="9"/>
      <c r="S9" s="9"/>
      <c r="T9" s="9"/>
      <c r="U9" s="9"/>
      <c r="V9" s="9"/>
      <c r="W9" s="12"/>
      <c r="X9" s="13"/>
      <c r="Y9" s="17" t="s">
        <v>45</v>
      </c>
      <c r="Z9" s="9" t="s">
        <v>84</v>
      </c>
      <c r="AA9" s="12" t="str">
        <f t="shared" si="1"/>
        <v>{
    "id": "M6-NyO-1a-A-3-EN-EN",
    "stimulus": "&lt;p&gt;In one year, {{T1}} watches were sold worldwide. Fill in the blank.&lt;/p&gt;",
    "template": "&lt;p&gt;The number of watches sold is {{T2}} {{response}} {{T3}}.&lt;/p&gt;",
    "hint": "&lt;p&gt;In the decimal numbering system, the value of each digit depends on its position in the number.&lt;/p&gt;",
    "feedback": "&lt;p&gt;In the decimal numbering system, the value of each digit depends on its position in the number.&lt;/p&gt;",
    "seed": {
        "parameters": [
            {
                "name": "Q1",
                "label": null,
                "min": 100,
                "max": 999,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 Lemonlib.numToWords({{Q1}}*1000000, 'en')",
                "temp": true
            },
            {
                "name": "T3",
                "label": "{{function}}",
                "function": "Lemonlib.numToWords({{Q3}}*10000+{{Q4}}*1000+{{Q5}}*100+{{Q6}}, 'en')",
                "temp": true
            },
            {
                "name": "A1",
                "label": "{{function}}",
                "function": " Lemonlib.numToWords({{Q2}}*100, 'en')"
            }
        ],
        "uniques": true
    },
    "algorithm": {
        "name": "calculateOperation",
        "template": "Cloze with text"
    }
}</v>
      </c>
      <c r="AB9" s="13" t="str">
        <f t="shared" si="2"/>
        <v>M6-NyO-1a-A-3</v>
      </c>
      <c r="AC9" s="13" t="str">
        <f t="shared" si="3"/>
        <v>M6-NyO-1a-A-3-EN</v>
      </c>
      <c r="AD9" s="8" t="s">
        <v>47</v>
      </c>
      <c r="AE9" s="13"/>
      <c r="AF9" s="8" t="s">
        <v>48</v>
      </c>
      <c r="AG9" s="8" t="s">
        <v>49</v>
      </c>
    </row>
    <row r="10" ht="112.5" customHeight="1">
      <c r="A10" s="6" t="s">
        <v>33</v>
      </c>
      <c r="B10" s="6" t="s">
        <v>34</v>
      </c>
      <c r="C10" s="6" t="s">
        <v>69</v>
      </c>
      <c r="D10" s="7" t="s">
        <v>36</v>
      </c>
      <c r="E10" s="6"/>
      <c r="F10" s="9" t="s">
        <v>85</v>
      </c>
      <c r="G10" s="11" t="s">
        <v>86</v>
      </c>
      <c r="H10" s="10" t="s">
        <v>87</v>
      </c>
      <c r="I10" s="6"/>
      <c r="J10" s="8" t="s">
        <v>54</v>
      </c>
      <c r="K10" s="11" t="s">
        <v>66</v>
      </c>
      <c r="L10" s="11" t="s">
        <v>67</v>
      </c>
      <c r="M10" s="17" t="s">
        <v>43</v>
      </c>
      <c r="N10" s="11" t="s">
        <v>57</v>
      </c>
      <c r="O10" s="11" t="s">
        <v>57</v>
      </c>
      <c r="P10" s="12"/>
      <c r="Q10" s="13"/>
      <c r="R10" s="9"/>
      <c r="S10" s="9"/>
      <c r="T10" s="9"/>
      <c r="U10" s="9"/>
      <c r="V10" s="9"/>
      <c r="W10" s="12"/>
      <c r="X10" s="13"/>
      <c r="Y10" s="17" t="s">
        <v>45</v>
      </c>
      <c r="Z10" s="9" t="s">
        <v>88</v>
      </c>
      <c r="AA10" s="12" t="str">
        <f t="shared" si="1"/>
        <v>{
    "id": "M6-NyO-1a-A-4-EN-EN",
    "stimulus": "&lt;p&gt;Some astronomers found a planet with a diameter of {{T1}} m. Fill in the blank.&lt;/p&gt;",
    "template": "&lt;p&gt;The diameter is {{response}} {{T2}} meters long.&lt;/p&gt;",
    "hint": "&lt;p&gt;In the decimal numbering system, the value of each digit depends on its position in the number.&lt;/p&gt;",
    "feedback": "&lt;p&gt;In the decimal numbering system, the value of each digit depends on its position in the number.&lt;/p&gt;",
    "seed": {
        "parameters": [
            {
                "name": "Q1",
                "label": null,
                "min": 1,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v>
      </c>
      <c r="AB10" s="13" t="str">
        <f t="shared" si="2"/>
        <v>M6-NyO-1a-A-4</v>
      </c>
      <c r="AC10" s="13" t="str">
        <f t="shared" si="3"/>
        <v>M6-NyO-1a-A-4-EN</v>
      </c>
      <c r="AD10" s="8" t="s">
        <v>47</v>
      </c>
      <c r="AE10" s="13"/>
      <c r="AF10" s="8" t="s">
        <v>48</v>
      </c>
      <c r="AG10" s="8" t="s">
        <v>49</v>
      </c>
    </row>
    <row r="11" ht="112.5" customHeight="1">
      <c r="A11" s="6" t="s">
        <v>33</v>
      </c>
      <c r="B11" s="6" t="s">
        <v>34</v>
      </c>
      <c r="C11" s="6" t="s">
        <v>69</v>
      </c>
      <c r="D11" s="7" t="s">
        <v>36</v>
      </c>
      <c r="E11" s="6"/>
      <c r="F11" s="18" t="s">
        <v>89</v>
      </c>
      <c r="G11" s="19" t="s">
        <v>90</v>
      </c>
      <c r="H11" s="20" t="s">
        <v>91</v>
      </c>
      <c r="I11" s="6"/>
      <c r="J11" s="8" t="s">
        <v>54</v>
      </c>
      <c r="K11" s="11" t="s">
        <v>55</v>
      </c>
      <c r="L11" s="11" t="s">
        <v>60</v>
      </c>
      <c r="M11" s="17" t="s">
        <v>43</v>
      </c>
      <c r="N11" s="11" t="s">
        <v>57</v>
      </c>
      <c r="O11" s="11" t="s">
        <v>57</v>
      </c>
      <c r="P11" s="16"/>
      <c r="Q11" s="8"/>
      <c r="R11" s="9"/>
      <c r="S11" s="9"/>
      <c r="T11" s="9"/>
      <c r="U11" s="9"/>
      <c r="V11" s="9"/>
      <c r="W11" s="9"/>
      <c r="X11" s="8"/>
      <c r="Y11" s="17" t="s">
        <v>45</v>
      </c>
      <c r="Z11" s="9" t="s">
        <v>92</v>
      </c>
      <c r="AA11" s="12" t="str">
        <f t="shared" si="1"/>
        <v>{
    "id": "M6-NyO-1a-A-5-EN-EN",
    "stimulus": "&lt;p&gt;Julian downloaded a song that occupies {{T1}} bytes. Fill in the blank.&lt;/p&gt;",
    "template": "&lt;p&gt;It occupies {{T2}} {{response}} and {{T3}} bytes.&lt;/p&gt;",
    "hint": "&lt;p&gt;In the decimal number system, the value of each digit depends on its position in the number.&lt;/p&gt;",
    "feedback": "&lt;p&gt;In the decimal number system, the value of each digit depends on its position in the number.&lt;/p&gt;",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v>
      </c>
      <c r="AB11" s="13" t="str">
        <f t="shared" si="2"/>
        <v>M6-NyO-1a-A-5</v>
      </c>
      <c r="AC11" s="13" t="str">
        <f t="shared" si="3"/>
        <v>M6-NyO-1a-A-5-EN</v>
      </c>
      <c r="AD11" s="8" t="s">
        <v>47</v>
      </c>
      <c r="AE11" s="13"/>
      <c r="AF11" s="8" t="s">
        <v>48</v>
      </c>
      <c r="AG11" s="8" t="s">
        <v>49</v>
      </c>
    </row>
    <row r="12" ht="112.5" customHeight="1">
      <c r="A12" s="6" t="s">
        <v>93</v>
      </c>
      <c r="B12" s="6" t="s">
        <v>94</v>
      </c>
      <c r="C12" s="6" t="s">
        <v>35</v>
      </c>
      <c r="D12" s="7" t="s">
        <v>36</v>
      </c>
      <c r="E12" s="6"/>
      <c r="F12" s="9" t="s">
        <v>95</v>
      </c>
      <c r="G12" s="10"/>
      <c r="H12" s="10"/>
      <c r="I12" s="6"/>
      <c r="J12" s="21" t="s">
        <v>96</v>
      </c>
      <c r="K12" s="10" t="s">
        <v>97</v>
      </c>
      <c r="L12" s="10" t="s">
        <v>98</v>
      </c>
      <c r="M12" s="6" t="s">
        <v>43</v>
      </c>
      <c r="N12" s="11" t="s">
        <v>99</v>
      </c>
      <c r="O12" s="9" t="s">
        <v>99</v>
      </c>
      <c r="P12" s="9"/>
      <c r="Q12" s="8"/>
      <c r="R12" s="9"/>
      <c r="S12" s="9"/>
      <c r="T12" s="9"/>
      <c r="U12" s="9"/>
      <c r="V12" s="9"/>
      <c r="W12" s="9"/>
      <c r="X12" s="8"/>
      <c r="Y12" s="17" t="s">
        <v>45</v>
      </c>
      <c r="Z12" s="9" t="s">
        <v>100</v>
      </c>
      <c r="AA12" s="12" t="str">
        <f t="shared" si="1"/>
        <v>{
    "id": "M6-NyO-1b-I-1-EN-EN",
    "stimulus": "&lt;p&gt;Select if the spelling of these numbers is correct or incorrect.&lt;/p&gt;",
    "hint": "&lt;p&gt;In the decimal numbering system, the value of each digit depends on its position in the number.&lt;/p&gt;",
    "feedback": "&lt;p&gt;In the decimal numbering system, the value of each digit depends on its position in the number.&lt;/p&gt;",
    "seed": {
        "parameters": [
            {
                "name": "Q1",
                "min": 1000000,
                "max": 3000000,
                "step": 1
            },
            {
                "name": "Q2",
                "min": 1000000,
                "max": 3000000,
                "step": 1
            },
            {
                "name": "Q3",
                "min": 1000000,
                "max": 3000000,
                "step": 1
            },
            {
                "name": "Q4",
                "min": 1000000,
                "max": 3000000,
                "step": 1
            },
            {
                "name": "Q5",
                "min": 1000000,
                "max": 3000000,
                "step": 1
            },
            {
                "name": "Q6",
                "min": 1000000,
                "max": 3000000,
                "step": 1
            }
        ],
        "calculated": [
            {
                "name": "T3",
                "function": "{{Q3}}+10",
                "temp": true
            },
            {
                "name": "T4",
                "function": "{{Q4}}+100",
                "temp": true
            },
            {
                "name": "T5",
                "function": "{{Q5}}+1000",
                "temp": true
            },
            {
                "name": "A1",
                "function": "Lemonlib.numToWords({{Q1}}, 'en')\r",
                "label": "{{Q1}}: {{function}}"
            },
            {
                "name": "A2",
                "function": "Lemonlib.numToWords({{Q2}}, 'en')\r",
                "label": "{{Q2}}: {{function}}"
            },
            {
                "name": "A3",
                "function": "Lemonlib.numToWords({{T3}}, 'en')\r",
                "label": "{{Q3}}: {{function}}",
                "incorrect": true
            },
            {
                "name": "A4",
                "function": "Lemonlib.numToWords({{T4}}, 'en')\r",
                "label": "{{Q4}}: {{function}}",
                "incorrect": true
            },
            {
                "name": "A5",
                "function": "Lemonlib.numToWords({{T5}}, 'en')",
                "label": "{{Q5}}: {{function}}",
                "incorrect": true
            }
        ],
        "uniques": true
    },
    "algorithm": {
        "name": "trueFalse",
        "template": "Choice matrix – inline",
        "params": {
            "countCorrect": 2,
            "countIncorrect": 1,
            "options": [
                "Correct",
                "Incorrect"
            ]
        }
    }
}</v>
      </c>
      <c r="AB12" s="13" t="str">
        <f t="shared" si="2"/>
        <v>M6-NyO-1b-I-1</v>
      </c>
      <c r="AC12" s="13" t="str">
        <f t="shared" si="3"/>
        <v>M6-NyO-1b-I-1-EN</v>
      </c>
      <c r="AD12" s="8" t="s">
        <v>47</v>
      </c>
      <c r="AE12" s="13"/>
      <c r="AF12" s="8" t="s">
        <v>48</v>
      </c>
      <c r="AG12" s="8" t="s">
        <v>49</v>
      </c>
    </row>
    <row r="13" ht="112.5" customHeight="1">
      <c r="A13" s="6" t="s">
        <v>93</v>
      </c>
      <c r="B13" s="6" t="s">
        <v>94</v>
      </c>
      <c r="C13" s="6" t="s">
        <v>50</v>
      </c>
      <c r="D13" s="7" t="s">
        <v>36</v>
      </c>
      <c r="E13" s="6"/>
      <c r="F13" s="9" t="s">
        <v>101</v>
      </c>
      <c r="G13" s="10" t="s">
        <v>102</v>
      </c>
      <c r="H13" s="10"/>
      <c r="I13" s="6"/>
      <c r="J13" s="6" t="s">
        <v>103</v>
      </c>
      <c r="K13" s="10" t="s">
        <v>104</v>
      </c>
      <c r="L13" s="10" t="s">
        <v>105</v>
      </c>
      <c r="M13" s="6" t="s">
        <v>43</v>
      </c>
      <c r="N13" s="11" t="s">
        <v>57</v>
      </c>
      <c r="O13" s="11" t="s">
        <v>57</v>
      </c>
      <c r="P13" s="9"/>
      <c r="Q13" s="8"/>
      <c r="R13" s="9"/>
      <c r="S13" s="9"/>
      <c r="T13" s="9"/>
      <c r="U13" s="9"/>
      <c r="V13" s="9"/>
      <c r="W13" s="9"/>
      <c r="X13" s="8"/>
      <c r="Y13" s="17" t="s">
        <v>45</v>
      </c>
      <c r="Z13" s="9" t="s">
        <v>106</v>
      </c>
      <c r="AA13" s="12" t="str">
        <f t="shared" si="1"/>
        <v>{"id":"M6-NyO-1b-E-1-EN-EN","stimulus":"&lt;p&gt;Type the following number in figures.&lt;/p&gt;","template":"&lt;p&gt;{{T1}}: {{response}}&lt;/p&gt;","hint":"&lt;p&gt;In the decimal numbering system, the value of each digit depends on its position in the number.&lt;/p&gt;","feedback":"In the decimal numbering system, the value of each digit depends on its position in the number.","seed":{"parameters":[{"name":"Q1","label":null,"min":1000000,"max":999999999,"step":1}],"calculated":[{"name":"T1","label":null,"function":"Lemonlib.numToWords({{Q1}}, 'en')[0].toUpperCase() + Lemonlib.numToWords({{Q1}}, 'en').slice(1,)","temp":true},{"name":"A1","label":"{{function}}","function":"{{Q1}}"}],"uniques":true},"algorithm":{"name":"calculateOperation","params":{"method":"equivLiteral","keyboard":"NUMERICAL"}}}</v>
      </c>
      <c r="AB13" s="13" t="str">
        <f t="shared" si="2"/>
        <v>M6-NyO-1b-E-1</v>
      </c>
      <c r="AC13" s="13" t="str">
        <f t="shared" si="3"/>
        <v>M6-NyO-1b-E-1-EN</v>
      </c>
      <c r="AD13" s="8" t="s">
        <v>47</v>
      </c>
      <c r="AE13" s="13"/>
      <c r="AF13" s="8" t="s">
        <v>48</v>
      </c>
      <c r="AG13" s="8" t="s">
        <v>49</v>
      </c>
    </row>
    <row r="14" ht="112.5" customHeight="1">
      <c r="A14" s="6" t="s">
        <v>93</v>
      </c>
      <c r="B14" s="6" t="s">
        <v>94</v>
      </c>
      <c r="C14" s="6" t="s">
        <v>69</v>
      </c>
      <c r="D14" s="7" t="s">
        <v>36</v>
      </c>
      <c r="E14" s="6"/>
      <c r="F14" s="9" t="s">
        <v>107</v>
      </c>
      <c r="G14" s="10" t="s">
        <v>108</v>
      </c>
      <c r="H14" s="10"/>
      <c r="I14" s="6"/>
      <c r="J14" s="6" t="s">
        <v>103</v>
      </c>
      <c r="K14" s="11" t="s">
        <v>109</v>
      </c>
      <c r="L14" s="10" t="s">
        <v>110</v>
      </c>
      <c r="M14" s="6" t="s">
        <v>43</v>
      </c>
      <c r="N14" s="11" t="s">
        <v>57</v>
      </c>
      <c r="O14" s="11" t="s">
        <v>57</v>
      </c>
      <c r="P14" s="9"/>
      <c r="Q14" s="8"/>
      <c r="R14" s="9"/>
      <c r="S14" s="9"/>
      <c r="T14" s="9"/>
      <c r="U14" s="9"/>
      <c r="V14" s="9"/>
      <c r="W14" s="9"/>
      <c r="X14" s="8"/>
      <c r="Y14" s="17" t="s">
        <v>45</v>
      </c>
      <c r="Z14" s="9" t="s">
        <v>111</v>
      </c>
      <c r="AA14" s="12" t="str">
        <f t="shared" si="1"/>
        <v>{
    "id": "M6-NyO-1b-A-1-EN-EN",
    "stimulus": "&lt;p&gt;In a country there are {{T1}} inhabitants. Type this number in figures.&lt;/p&gt;",
    "template": "&lt;p&gt;The number of inhabitants is {{response}}.&lt;/p&gt;",
    "hint": "&lt;p&gt;In the decimal numbering system, the value of each digit depends on its position in the number.&lt;/p&gt;",
    "feedback": "In the decimal numbering system, the value of each digit depends on its position in the number.",
    "seed": {
        "parameters": [
            {
                "name": "Q1",
                "label": null,
                "min": 10000000,
                "max": 90000000,
                "step": 1
            }
        ],
        "calculated": [
            {
                "name": "T1",
                "label": null,
                "function": "Lemonlib.numToWords({{Q1}}, 'en')",
                "temp": true
            },
            {
                "name": "A1",
                "label": "{{function}}",
                "function": "{{Q1}}"
            }
        ],
        "uniques": true
    },
    "algorithm": {
        "name": "calculateOperation",
        "params": {
            "method": "equivLiteral",
            "keyboard": "NUMERICAL"}}}</v>
      </c>
      <c r="AB14" s="13" t="str">
        <f t="shared" si="2"/>
        <v>M6-NyO-1b-A-1</v>
      </c>
      <c r="AC14" s="13" t="str">
        <f t="shared" si="3"/>
        <v>M6-NyO-1b-A-1-EN</v>
      </c>
      <c r="AD14" s="8" t="s">
        <v>47</v>
      </c>
      <c r="AE14" s="13"/>
      <c r="AF14" s="8" t="s">
        <v>48</v>
      </c>
      <c r="AG14" s="8" t="s">
        <v>49</v>
      </c>
    </row>
    <row r="15" ht="112.5" customHeight="1">
      <c r="A15" s="6" t="s">
        <v>93</v>
      </c>
      <c r="B15" s="6" t="s">
        <v>94</v>
      </c>
      <c r="C15" s="6" t="s">
        <v>69</v>
      </c>
      <c r="D15" s="7" t="s">
        <v>36</v>
      </c>
      <c r="E15" s="6"/>
      <c r="F15" s="9" t="s">
        <v>112</v>
      </c>
      <c r="G15" s="10" t="s">
        <v>113</v>
      </c>
      <c r="H15" s="10"/>
      <c r="I15" s="6"/>
      <c r="J15" s="6" t="s">
        <v>103</v>
      </c>
      <c r="K15" s="11" t="s">
        <v>114</v>
      </c>
      <c r="L15" s="10" t="s">
        <v>110</v>
      </c>
      <c r="M15" s="6" t="s">
        <v>43</v>
      </c>
      <c r="N15" s="11" t="s">
        <v>57</v>
      </c>
      <c r="O15" s="11" t="s">
        <v>57</v>
      </c>
      <c r="P15" s="9"/>
      <c r="Q15" s="8"/>
      <c r="R15" s="9"/>
      <c r="S15" s="9"/>
      <c r="T15" s="9"/>
      <c r="U15" s="9"/>
      <c r="V15" s="9"/>
      <c r="W15" s="9"/>
      <c r="X15" s="8"/>
      <c r="Y15" s="17" t="s">
        <v>45</v>
      </c>
      <c r="Z15" s="9" t="s">
        <v>115</v>
      </c>
      <c r="AA15" s="12" t="str">
        <f t="shared" si="1"/>
        <v>{
    "id": "M6-NyO-1b-A-2-EN-EN",
    "stimulus": "&lt;p&gt;The number of bacteria in a laboratory culture is {{T1}}. Type this number in figures.&lt;/p&gt;",
    "template": "&lt;p&gt;The culture has {{response}} bacteria.&lt;/p&gt;",
    "hint": "&lt;p&gt;In the decimal numbering system, the value of each digit depends on its position in the number.&lt;/p&gt;",
    "feedback": "In the decimal numbering system, the value of each digit depends on its position in the number.",
    "seed": {
        "parameters": [
            {
                "name": "Q1",
                "label": null,
                "min": 1000000,
                "max": 20000000,
                "step": 1000
            }
        ],
        "calculated": [
            {
                "name": "T1",
                "label": null,
                "function": "Lemonlib.numToWords({{Q1}}, 'en', 'female')",
                "temp": true
            },
            {
                "name": "A1",
                "label": "{{function}}",
                "function": "{{Q1}}"
            }
        ],
        "uniques": true
    },
    "algorithm": {
        "name": "calculateOperation",
        "params": {
            "method": "equivLiteral",
            "keyboard":"NUMERICAL"}}}</v>
      </c>
      <c r="AB15" s="13" t="str">
        <f t="shared" si="2"/>
        <v>M6-NyO-1b-A-2</v>
      </c>
      <c r="AC15" s="13" t="str">
        <f t="shared" si="3"/>
        <v>M6-NyO-1b-A-2-EN</v>
      </c>
      <c r="AD15" s="8" t="s">
        <v>47</v>
      </c>
      <c r="AE15" s="13"/>
      <c r="AF15" s="8" t="s">
        <v>48</v>
      </c>
      <c r="AG15" s="8" t="s">
        <v>49</v>
      </c>
    </row>
    <row r="16" ht="112.5" customHeight="1">
      <c r="A16" s="6" t="s">
        <v>93</v>
      </c>
      <c r="B16" s="6" t="s">
        <v>94</v>
      </c>
      <c r="C16" s="6" t="s">
        <v>69</v>
      </c>
      <c r="D16" s="7" t="s">
        <v>36</v>
      </c>
      <c r="E16" s="6"/>
      <c r="F16" s="9" t="s">
        <v>116</v>
      </c>
      <c r="G16" s="11" t="s">
        <v>117</v>
      </c>
      <c r="H16" s="10"/>
      <c r="I16" s="6"/>
      <c r="J16" s="6" t="s">
        <v>103</v>
      </c>
      <c r="K16" s="10" t="s">
        <v>118</v>
      </c>
      <c r="L16" s="10" t="s">
        <v>110</v>
      </c>
      <c r="M16" s="6" t="s">
        <v>43</v>
      </c>
      <c r="N16" s="11" t="s">
        <v>57</v>
      </c>
      <c r="O16" s="11" t="s">
        <v>57</v>
      </c>
      <c r="P16" s="9"/>
      <c r="Q16" s="8"/>
      <c r="R16" s="9"/>
      <c r="S16" s="9"/>
      <c r="T16" s="9"/>
      <c r="U16" s="9"/>
      <c r="V16" s="9"/>
      <c r="W16" s="9"/>
      <c r="X16" s="8"/>
      <c r="Y16" s="17" t="s">
        <v>45</v>
      </c>
      <c r="Z16" s="9" t="s">
        <v>119</v>
      </c>
      <c r="AA16" s="12" t="str">
        <f t="shared" si="1"/>
        <v>{
    "id": "M6-NyO-1b-A-3-EN-EN",
    "stimulus": "&lt;p&gt;{{T1}} people attended a great concert. Type this number in figures.&lt;/p&gt;",
    "template": "&lt;p&gt;The audience was made up of {{response}} people.&lt;/p&gt;",
    "hint": "&lt;p&gt;In the decimal number system, the value of each digit depends on its position in the number.&lt;/p&gt;",
    "feedback": "In the decimal number system, the value of each digit depends on its position in the number.",
    "seed": {
        "parameters": [
            {
                "name": "Q1",
                "label": null,
                "min": 3450000,
                "max": 3550000,
                "step": 1
            }
        ],
        "calculated": [
            {
                "name": "T1",
                "label": null,
                "function": "Lemonlib.numToWords({{Q1}}, 'en', 'female')[0].toUpperCase() + Lemonlib.numToWords({{Q1}},'en').slice(1,)",
                "temp": true
            },
            {
                "name": "A1",
                "label": "{{function}}",
                "function": "{{Q1}}"
            }
        ],
        "uniques": true
    },
    "algorithm": {
        "name": "calculateOperation",
        "params": {
            "method": "equivLiteral",
            "keyboard": "NUMERICAL"
        }
    }
}</v>
      </c>
      <c r="AB16" s="13" t="str">
        <f t="shared" si="2"/>
        <v>M6-NyO-1b-A-3</v>
      </c>
      <c r="AC16" s="13" t="str">
        <f t="shared" si="3"/>
        <v>M6-NyO-1b-A-3-EN</v>
      </c>
      <c r="AD16" s="8" t="s">
        <v>47</v>
      </c>
      <c r="AE16" s="13"/>
      <c r="AF16" s="8" t="s">
        <v>48</v>
      </c>
      <c r="AG16" s="8" t="s">
        <v>49</v>
      </c>
    </row>
    <row r="17" ht="112.5" customHeight="1">
      <c r="A17" s="6" t="s">
        <v>93</v>
      </c>
      <c r="B17" s="22" t="s">
        <v>94</v>
      </c>
      <c r="C17" s="6" t="s">
        <v>69</v>
      </c>
      <c r="D17" s="7" t="s">
        <v>36</v>
      </c>
      <c r="E17" s="6"/>
      <c r="F17" s="9" t="s">
        <v>120</v>
      </c>
      <c r="G17" s="10" t="s">
        <v>121</v>
      </c>
      <c r="H17" s="10"/>
      <c r="I17" s="6"/>
      <c r="J17" s="6" t="s">
        <v>103</v>
      </c>
      <c r="K17" s="10" t="s">
        <v>122</v>
      </c>
      <c r="L17" s="10" t="s">
        <v>110</v>
      </c>
      <c r="M17" s="6" t="s">
        <v>43</v>
      </c>
      <c r="N17" s="11" t="s">
        <v>57</v>
      </c>
      <c r="O17" s="11" t="s">
        <v>57</v>
      </c>
      <c r="P17" s="12"/>
      <c r="Q17" s="13"/>
      <c r="R17" s="12"/>
      <c r="S17" s="12"/>
      <c r="T17" s="12"/>
      <c r="U17" s="12"/>
      <c r="V17" s="12"/>
      <c r="W17" s="12"/>
      <c r="X17" s="13"/>
      <c r="Y17" s="17" t="s">
        <v>45</v>
      </c>
      <c r="Z17" s="9" t="s">
        <v>123</v>
      </c>
      <c r="AA17" s="12" t="str">
        <f t="shared" si="1"/>
        <v>{
    "id": "M6-NyO-1b-A-4-EN-EN",
    "stimulus": "&lt;p&gt;In a country, {{T1}} hens have been vaccinated in the last year. Type this number in figures.&lt;/p&gt;",
    "template": "&lt;p&gt;{{response}} hens have been vaccinated.&lt;/p&gt;",
    "hint": "&lt;p&gt;In the decimal numbering system, the value of each digit depends on its position in the number.&lt;/p&gt;",
    "feedback": "In the decimal numbering system, the value of each digit depends on its position in the number.",
    "seed": {
        "parameters": [
            {
                "name": "Q1",
                "label": null,
                "min": 40000000,
                "max": 48000000,
                "step": 1
            }
        ],
        "calculated": [
            {
                "name": "T1",
                "label": null,
                "function": "Lemonlib.numToWords({{Q1}}, 'en', 'female')",
                "temp": true
            },
            {
                "name": "A1",
                "label": "{{function}}",
                "function": "{{Q1}}"
            }
        ],
        "uniques": true
    },
    "algorithm": {
        "name": "calculateOperation",
        "params": {
            "method": "equivLiteral",
            "keyboard": "NUMERICAL"
        }
    }
}</v>
      </c>
      <c r="AB17" s="13" t="str">
        <f t="shared" si="2"/>
        <v>M6-NyO-1b-A-4</v>
      </c>
      <c r="AC17" s="13" t="str">
        <f t="shared" si="3"/>
        <v>M6-NyO-1b-A-4-EN</v>
      </c>
      <c r="AD17" s="8" t="s">
        <v>47</v>
      </c>
      <c r="AE17" s="13"/>
      <c r="AF17" s="8" t="s">
        <v>48</v>
      </c>
      <c r="AG17" s="8" t="s">
        <v>49</v>
      </c>
    </row>
    <row r="18" ht="112.5" customHeight="1">
      <c r="A18" s="6" t="s">
        <v>124</v>
      </c>
      <c r="B18" s="22" t="s">
        <v>125</v>
      </c>
      <c r="C18" s="6" t="s">
        <v>35</v>
      </c>
      <c r="D18" s="7" t="s">
        <v>36</v>
      </c>
      <c r="E18" s="6"/>
      <c r="F18" s="10" t="s">
        <v>126</v>
      </c>
      <c r="G18" s="10"/>
      <c r="H18" s="10"/>
      <c r="I18" s="6"/>
      <c r="J18" s="6" t="s">
        <v>127</v>
      </c>
      <c r="K18" s="10" t="s">
        <v>128</v>
      </c>
      <c r="L18" s="10" t="s">
        <v>128</v>
      </c>
      <c r="M18" s="6" t="s">
        <v>43</v>
      </c>
      <c r="N18" s="11" t="s">
        <v>129</v>
      </c>
      <c r="O18" s="11" t="s">
        <v>130</v>
      </c>
      <c r="P18" s="12"/>
      <c r="Q18" s="13"/>
      <c r="R18" s="12"/>
      <c r="S18" s="12"/>
      <c r="T18" s="12"/>
      <c r="U18" s="12"/>
      <c r="V18" s="12"/>
      <c r="W18" s="12"/>
      <c r="X18" s="13"/>
      <c r="Y18" s="17" t="s">
        <v>45</v>
      </c>
      <c r="Z18" s="9" t="s">
        <v>131</v>
      </c>
      <c r="AA18" s="12" t="str">
        <f t="shared" si="1"/>
        <v>{
    "id": "M6-NyO-1c-I-1-EN-EN",
    "stimulus": "&lt;p&gt;Place the following natural numbers on the number line.&lt;/p&gt;",
    "feedback": "&lt;p&gt;To place natural numbers on the number line, place the smaller ones to the left.&lt;/p&gt;",
    "hint": "&lt;p&gt;Place the smaller numbers to the left.&lt;/p&gt;",
    "algorithm": {
        "name": "numberline",
        "params": {
            "min": 1000,
            "divisions": 31,
            "distance": 1,
            "numbers": 3,
            "frequency": 5
        }
    }
}</v>
      </c>
      <c r="AB18" s="13" t="str">
        <f t="shared" si="2"/>
        <v>M6-NyO-1c-I-1</v>
      </c>
      <c r="AC18" s="13" t="str">
        <f t="shared" si="3"/>
        <v>M6-NyO-1c-I-1-EN</v>
      </c>
      <c r="AD18" s="8" t="s">
        <v>47</v>
      </c>
      <c r="AE18" s="13"/>
      <c r="AF18" s="8" t="s">
        <v>48</v>
      </c>
      <c r="AG18" s="8" t="s">
        <v>49</v>
      </c>
    </row>
    <row r="19" ht="112.5" customHeight="1">
      <c r="A19" s="6" t="s">
        <v>124</v>
      </c>
      <c r="B19" s="22" t="s">
        <v>125</v>
      </c>
      <c r="C19" s="8" t="s">
        <v>35</v>
      </c>
      <c r="D19" s="7" t="s">
        <v>36</v>
      </c>
      <c r="E19" s="6"/>
      <c r="F19" s="10" t="s">
        <v>132</v>
      </c>
      <c r="G19" s="10"/>
      <c r="H19" s="10"/>
      <c r="I19" s="6"/>
      <c r="J19" s="6" t="s">
        <v>127</v>
      </c>
      <c r="K19" s="10" t="s">
        <v>128</v>
      </c>
      <c r="L19" s="10" t="s">
        <v>128</v>
      </c>
      <c r="M19" s="6" t="s">
        <v>43</v>
      </c>
      <c r="N19" s="11" t="s">
        <v>129</v>
      </c>
      <c r="O19" s="11" t="s">
        <v>130</v>
      </c>
      <c r="P19" s="12"/>
      <c r="Q19" s="13"/>
      <c r="R19" s="12"/>
      <c r="S19" s="12"/>
      <c r="T19" s="12"/>
      <c r="U19" s="12"/>
      <c r="V19" s="12"/>
      <c r="W19" s="12"/>
      <c r="X19" s="13"/>
      <c r="Y19" s="17" t="s">
        <v>45</v>
      </c>
      <c r="Z19" s="9" t="s">
        <v>133</v>
      </c>
      <c r="AA19" s="12" t="str">
        <f t="shared" si="1"/>
        <v>{
    "id": "M6-NyO-1c-I-2-EN-EN",
    "stimulus": "&lt;p&gt;Place the following natural numbers on the number line.&lt;/p&gt;",
    "feedback": "&lt;p&gt;To place natural numbers on the number line, place the smaller ones to the left.&lt;/p&gt;",
    "hint": "&lt;p&gt;Place the smaller numbers to the left.&lt;/p&gt;",
    "algorithm": {
        "name": "numberline",
        "params": {
            "min": 1125,
            "divisions": 31,
            "distance": 1,
            "numbers": 3,
            "frequency": 5
        }
    }
}</v>
      </c>
      <c r="AB19" s="13" t="str">
        <f t="shared" si="2"/>
        <v>M6-NyO-1c-I-2</v>
      </c>
      <c r="AC19" s="13" t="str">
        <f t="shared" si="3"/>
        <v>M6-NyO-1c-I-2-EN</v>
      </c>
      <c r="AD19" s="8" t="s">
        <v>47</v>
      </c>
      <c r="AE19" s="13"/>
      <c r="AF19" s="8" t="s">
        <v>48</v>
      </c>
      <c r="AG19" s="8" t="s">
        <v>49</v>
      </c>
    </row>
    <row r="20" ht="112.5" customHeight="1">
      <c r="A20" s="6" t="s">
        <v>124</v>
      </c>
      <c r="B20" s="22" t="s">
        <v>125</v>
      </c>
      <c r="C20" s="8" t="s">
        <v>35</v>
      </c>
      <c r="D20" s="7" t="s">
        <v>36</v>
      </c>
      <c r="E20" s="6"/>
      <c r="F20" s="10" t="s">
        <v>134</v>
      </c>
      <c r="G20" s="10"/>
      <c r="H20" s="10"/>
      <c r="I20" s="6"/>
      <c r="J20" s="6" t="s">
        <v>127</v>
      </c>
      <c r="K20" s="10" t="s">
        <v>128</v>
      </c>
      <c r="L20" s="10" t="s">
        <v>128</v>
      </c>
      <c r="M20" s="6" t="s">
        <v>43</v>
      </c>
      <c r="N20" s="11" t="s">
        <v>129</v>
      </c>
      <c r="O20" s="11" t="s">
        <v>130</v>
      </c>
      <c r="P20" s="12"/>
      <c r="Q20" s="13"/>
      <c r="R20" s="12"/>
      <c r="S20" s="12"/>
      <c r="T20" s="12"/>
      <c r="U20" s="12"/>
      <c r="V20" s="12"/>
      <c r="W20" s="12"/>
      <c r="X20" s="13"/>
      <c r="Y20" s="17" t="s">
        <v>45</v>
      </c>
      <c r="Z20" s="9" t="s">
        <v>135</v>
      </c>
      <c r="AA20" s="12" t="str">
        <f t="shared" si="1"/>
        <v>{
    "id": "M6-NyO-1c-I-3-EN-EN",
    "stimulus": "&lt;p&gt;Place the following natural numbers on the number line.&lt;/p&gt;",
    "feedback": "&lt;p&gt;To place natural numbers on the number line, place the smaller ones to the left.&lt;/p&gt;",
    "hint": "&lt;p&gt;Place the smaller numbers to the left.&lt;/p&gt;",
    "algorithm": {
        "name": "numberline",
        "params": {
            "min": 1250,
            "divisions": 31,
            "distance": 1,
            "numbers": 3,
            "frequency": 5
        }
    }
}</v>
      </c>
      <c r="AB20" s="13" t="str">
        <f t="shared" si="2"/>
        <v>M6-NyO-1c-I-3</v>
      </c>
      <c r="AC20" s="13" t="str">
        <f t="shared" si="3"/>
        <v>M6-NyO-1c-I-3-EN</v>
      </c>
      <c r="AD20" s="8" t="s">
        <v>47</v>
      </c>
      <c r="AE20" s="13"/>
      <c r="AF20" s="8" t="s">
        <v>48</v>
      </c>
      <c r="AG20" s="8" t="s">
        <v>49</v>
      </c>
    </row>
    <row r="21" ht="112.5" customHeight="1">
      <c r="A21" s="6" t="s">
        <v>124</v>
      </c>
      <c r="B21" s="22" t="s">
        <v>125</v>
      </c>
      <c r="C21" s="8" t="s">
        <v>35</v>
      </c>
      <c r="D21" s="7" t="s">
        <v>36</v>
      </c>
      <c r="E21" s="6"/>
      <c r="F21" s="10" t="s">
        <v>136</v>
      </c>
      <c r="G21" s="10"/>
      <c r="H21" s="10"/>
      <c r="I21" s="6"/>
      <c r="J21" s="6" t="s">
        <v>127</v>
      </c>
      <c r="K21" s="10" t="s">
        <v>128</v>
      </c>
      <c r="L21" s="10" t="s">
        <v>128</v>
      </c>
      <c r="M21" s="6" t="s">
        <v>43</v>
      </c>
      <c r="N21" s="11" t="s">
        <v>129</v>
      </c>
      <c r="O21" s="11" t="s">
        <v>130</v>
      </c>
      <c r="P21" s="12"/>
      <c r="Q21" s="13"/>
      <c r="R21" s="12"/>
      <c r="S21" s="12"/>
      <c r="T21" s="12"/>
      <c r="U21" s="12"/>
      <c r="V21" s="12"/>
      <c r="W21" s="12"/>
      <c r="X21" s="13"/>
      <c r="Y21" s="17" t="s">
        <v>45</v>
      </c>
      <c r="Z21" s="9" t="s">
        <v>137</v>
      </c>
      <c r="AA21" s="12" t="str">
        <f t="shared" si="1"/>
        <v>{
    "id": "M6-NyO-1c-I-4-EN-EN",
    "stimulus": "&lt;p&gt;Place the following natural numbers on the number line.&lt;/p&gt;",
    "feedback": "&lt;p&gt;To place natural numbers on the number line, place the smaller ones to the left.&lt;/p&gt;",
    "hint": "&lt;p&gt;Place the smaller numbers to the left.&lt;/p&gt;",
    "algorithm": {
        "name": "numberline",
        "params": {
            "min": 1375,
            "divisions": 31,
            "distance": 1,
            "numbers": 3,
            "frequency": 5
        }
    }
}</v>
      </c>
      <c r="AB21" s="13" t="str">
        <f t="shared" si="2"/>
        <v>M6-NyO-1c-I-4</v>
      </c>
      <c r="AC21" s="13" t="str">
        <f t="shared" si="3"/>
        <v>M6-NyO-1c-I-4-EN</v>
      </c>
      <c r="AD21" s="8" t="s">
        <v>47</v>
      </c>
      <c r="AE21" s="13"/>
      <c r="AF21" s="8" t="s">
        <v>48</v>
      </c>
      <c r="AG21" s="8" t="s">
        <v>49</v>
      </c>
    </row>
    <row r="22" ht="112.5" customHeight="1">
      <c r="A22" s="6" t="s">
        <v>124</v>
      </c>
      <c r="B22" s="22" t="s">
        <v>125</v>
      </c>
      <c r="C22" s="8" t="s">
        <v>35</v>
      </c>
      <c r="D22" s="7" t="s">
        <v>36</v>
      </c>
      <c r="E22" s="6"/>
      <c r="F22" s="10" t="s">
        <v>138</v>
      </c>
      <c r="G22" s="10"/>
      <c r="H22" s="10"/>
      <c r="I22" s="6"/>
      <c r="J22" s="6" t="s">
        <v>127</v>
      </c>
      <c r="K22" s="10" t="s">
        <v>128</v>
      </c>
      <c r="L22" s="10" t="s">
        <v>128</v>
      </c>
      <c r="M22" s="6" t="s">
        <v>43</v>
      </c>
      <c r="N22" s="11" t="s">
        <v>129</v>
      </c>
      <c r="O22" s="11" t="s">
        <v>130</v>
      </c>
      <c r="P22" s="12"/>
      <c r="Q22" s="13"/>
      <c r="R22" s="12"/>
      <c r="S22" s="12"/>
      <c r="T22" s="12"/>
      <c r="U22" s="12"/>
      <c r="V22" s="12"/>
      <c r="W22" s="12"/>
      <c r="X22" s="13"/>
      <c r="Y22" s="17" t="s">
        <v>45</v>
      </c>
      <c r="Z22" s="9" t="s">
        <v>139</v>
      </c>
      <c r="AA22" s="12" t="str">
        <f t="shared" si="1"/>
        <v>{
    "id": "M6-NyO-1c-I-5-EN-EN",
    "stimulus": "&lt;p&gt;Place the following natural numbers on the number line.&lt;/p&gt;",
    "feedback": "&lt;p&gt;To place natural numbers on the number line, place the smaller ones to the left.&lt;/p&gt;",
    "hint": "&lt;p&gt;Place the smaller numbers to the left.&lt;/p&gt;",
    "algorithm": {
        "name": "numberline",
        "params": {
            "min": 1500,
            "divisions": 31,
            "distance": 1,
            "numbers": 3,
            "frequency": 5
        }
    }
}</v>
      </c>
      <c r="AB22" s="13" t="str">
        <f t="shared" si="2"/>
        <v>M6-NyO-1c-I-5</v>
      </c>
      <c r="AC22" s="13" t="str">
        <f t="shared" si="3"/>
        <v>M6-NyO-1c-I-5-EN</v>
      </c>
      <c r="AD22" s="8" t="s">
        <v>47</v>
      </c>
      <c r="AE22" s="13"/>
      <c r="AF22" s="8" t="s">
        <v>48</v>
      </c>
      <c r="AG22" s="8" t="s">
        <v>49</v>
      </c>
    </row>
    <row r="23" ht="112.5" customHeight="1">
      <c r="A23" s="6" t="s">
        <v>124</v>
      </c>
      <c r="B23" s="22" t="s">
        <v>125</v>
      </c>
      <c r="C23" s="6" t="s">
        <v>35</v>
      </c>
      <c r="D23" s="7" t="s">
        <v>36</v>
      </c>
      <c r="E23" s="6"/>
      <c r="F23" s="10" t="s">
        <v>140</v>
      </c>
      <c r="G23" s="10"/>
      <c r="H23" s="10"/>
      <c r="I23" s="6"/>
      <c r="J23" s="6" t="s">
        <v>127</v>
      </c>
      <c r="K23" s="10" t="s">
        <v>128</v>
      </c>
      <c r="L23" s="10" t="s">
        <v>128</v>
      </c>
      <c r="M23" s="6" t="s">
        <v>43</v>
      </c>
      <c r="N23" s="11" t="s">
        <v>129</v>
      </c>
      <c r="O23" s="11" t="s">
        <v>130</v>
      </c>
      <c r="P23" s="12"/>
      <c r="Q23" s="13"/>
      <c r="R23" s="12"/>
      <c r="S23" s="12"/>
      <c r="T23" s="12"/>
      <c r="U23" s="12"/>
      <c r="V23" s="12"/>
      <c r="W23" s="12"/>
      <c r="X23" s="13"/>
      <c r="Y23" s="17" t="s">
        <v>45</v>
      </c>
      <c r="Z23" s="9" t="s">
        <v>141</v>
      </c>
      <c r="AA23" s="12" t="str">
        <f t="shared" si="1"/>
        <v>{
    "id": "M6-NyO-1c-I-6-EN-EN",
    "stimulus": "&lt;p&gt;Place the following natural numbers on the number line.&lt;/p&gt;",
    "feedback": "&lt;p&gt;To place natural numbers on the number line, place the smaller ones to the left.&lt;/p&gt;",
    "hint": "&lt;p&gt;Place the smaller numbers to the left.&lt;/p&gt;",
    "algorithm": {
        "name": "numberline",
        "params": {
            "min": 1725,
            "divisions": 31,
            "distance": 1,
            "numbers": 3,
            "frequency": 5
        }
    }
}</v>
      </c>
      <c r="AB23" s="13" t="str">
        <f t="shared" si="2"/>
        <v>M6-NyO-1c-I-6</v>
      </c>
      <c r="AC23" s="13" t="str">
        <f t="shared" si="3"/>
        <v>M6-NyO-1c-I-6-EN</v>
      </c>
      <c r="AD23" s="8" t="s">
        <v>47</v>
      </c>
      <c r="AE23" s="13"/>
      <c r="AF23" s="8" t="s">
        <v>48</v>
      </c>
      <c r="AG23" s="8" t="s">
        <v>49</v>
      </c>
    </row>
    <row r="24" ht="112.5" customHeight="1">
      <c r="A24" s="6" t="s">
        <v>142</v>
      </c>
      <c r="B24" s="22" t="s">
        <v>143</v>
      </c>
      <c r="C24" s="6" t="s">
        <v>35</v>
      </c>
      <c r="D24" s="7" t="s">
        <v>36</v>
      </c>
      <c r="E24" s="6"/>
      <c r="F24" s="9" t="s">
        <v>144</v>
      </c>
      <c r="G24" s="10"/>
      <c r="H24" s="10" t="s">
        <v>145</v>
      </c>
      <c r="I24" s="6" t="s">
        <v>39</v>
      </c>
      <c r="J24" s="21" t="s">
        <v>146</v>
      </c>
      <c r="K24" s="10" t="s">
        <v>147</v>
      </c>
      <c r="L24" s="10" t="s">
        <v>148</v>
      </c>
      <c r="M24" s="6" t="s">
        <v>43</v>
      </c>
      <c r="N24" s="11" t="s">
        <v>149</v>
      </c>
      <c r="O24" s="11" t="s">
        <v>150</v>
      </c>
      <c r="P24" s="12"/>
      <c r="Q24" s="13"/>
      <c r="R24" s="12"/>
      <c r="S24" s="12"/>
      <c r="T24" s="12"/>
      <c r="U24" s="12"/>
      <c r="V24" s="12"/>
      <c r="W24" s="12"/>
      <c r="X24" s="13"/>
      <c r="Y24" s="17" t="s">
        <v>45</v>
      </c>
      <c r="Z24" s="9" t="s">
        <v>151</v>
      </c>
      <c r="AA24" s="12" t="str">
        <f t="shared" si="1"/>
        <v>{
    "id": "M6-NyO-2a-I-1-EN-EN",
    "stimulus": "&lt;p&gt;Select whether the comparisons are correct or incorrect.&lt;/p&gt;",
    "feedback": "&lt;p&gt;The symbol &gt; means &lt;i&gt;greater than&lt;/i&gt; and the symbol &lt; means &lt;i&gt;less than.&lt;/i&gt;&lt;/p&gt;&lt;p&gt;To compare the numbers, you need to compare them digit by digit, starting from the left.&lt;/p&gt;",
    "hint": "&lt;p&gt;The symbol &gt; means &lt;i&gt;greater than&lt;/i&gt; and the symbol &lt; means &lt;i&gt;less than.&lt;/i&gt;&lt;/p&gt;",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
                "Incorrect"
            ]
        }
    }
}</v>
      </c>
      <c r="AB24" s="13" t="str">
        <f t="shared" si="2"/>
        <v>M6-NyO-2a-I-1</v>
      </c>
      <c r="AC24" s="13" t="str">
        <f t="shared" si="3"/>
        <v>M6-NyO-2a-I-1-EN</v>
      </c>
      <c r="AD24" s="8" t="s">
        <v>47</v>
      </c>
      <c r="AE24" s="13"/>
      <c r="AF24" s="8" t="s">
        <v>48</v>
      </c>
      <c r="AG24" s="8" t="s">
        <v>49</v>
      </c>
    </row>
    <row r="25" ht="112.5" customHeight="1">
      <c r="A25" s="6" t="s">
        <v>142</v>
      </c>
      <c r="B25" s="22" t="s">
        <v>143</v>
      </c>
      <c r="C25" s="6" t="s">
        <v>50</v>
      </c>
      <c r="D25" s="8" t="s">
        <v>36</v>
      </c>
      <c r="E25" s="6"/>
      <c r="F25" s="9" t="s">
        <v>152</v>
      </c>
      <c r="G25" s="10"/>
      <c r="H25" s="10" t="s">
        <v>153</v>
      </c>
      <c r="I25" s="6" t="s">
        <v>39</v>
      </c>
      <c r="J25" s="6" t="s">
        <v>154</v>
      </c>
      <c r="K25" s="10" t="s">
        <v>155</v>
      </c>
      <c r="L25" s="10" t="s">
        <v>156</v>
      </c>
      <c r="M25" s="6" t="s">
        <v>43</v>
      </c>
      <c r="N25" s="11" t="s">
        <v>157</v>
      </c>
      <c r="O25" s="11" t="s">
        <v>157</v>
      </c>
      <c r="P25" s="9"/>
      <c r="Q25" s="13"/>
      <c r="R25" s="9"/>
      <c r="S25" s="9"/>
      <c r="T25" s="9"/>
      <c r="U25" s="9"/>
      <c r="V25" s="9"/>
      <c r="W25" s="9"/>
      <c r="X25" s="11"/>
      <c r="Y25" s="17" t="s">
        <v>45</v>
      </c>
      <c r="Z25" s="9" t="s">
        <v>158</v>
      </c>
      <c r="AA25" s="12" t="str">
        <f t="shared" si="1"/>
        <v>{
    "id": "M6-NyO-2a-E-1-EN-EN",
    "stimulus": "&lt;p&gt;Drag and put these numbers in order from highest to lowest.&lt;/p&gt;",
    "template": "&lt;p style=\"text-align:center;\"&gt;{{response}} &gt; {{response}} &gt; {{response}}&lt;/p&gt;",
    "feedback": "&lt;p&gt;To arrange them correctly, compare the three numbers from left to right. The number with the highest digits is the largest number, and the one with the lowest digits is the smallest number.&lt;/p&gt;",
    "hint": "&lt;p&gt;Arrange the numbers vertically to compare them and determine which has higher digits.&lt;/p&gt;",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v>
      </c>
      <c r="AB25" s="13" t="str">
        <f t="shared" si="2"/>
        <v>M6-NyO-2a-E-1</v>
      </c>
      <c r="AC25" s="13" t="str">
        <f t="shared" si="3"/>
        <v>M6-NyO-2a-E-1-EN</v>
      </c>
      <c r="AD25" s="8" t="s">
        <v>47</v>
      </c>
      <c r="AE25" s="13"/>
      <c r="AF25" s="8" t="s">
        <v>48</v>
      </c>
      <c r="AG25" s="8" t="s">
        <v>49</v>
      </c>
    </row>
    <row r="26" ht="112.5" customHeight="1">
      <c r="A26" s="6" t="s">
        <v>142</v>
      </c>
      <c r="B26" s="22" t="s">
        <v>143</v>
      </c>
      <c r="C26" s="6" t="s">
        <v>69</v>
      </c>
      <c r="D26" s="7" t="s">
        <v>36</v>
      </c>
      <c r="E26" s="6"/>
      <c r="F26" s="23" t="s">
        <v>159</v>
      </c>
      <c r="G26" s="10"/>
      <c r="H26" s="10" t="s">
        <v>160</v>
      </c>
      <c r="I26" s="6" t="s">
        <v>161</v>
      </c>
      <c r="J26" s="6" t="s">
        <v>162</v>
      </c>
      <c r="K26" s="24" t="s">
        <v>163</v>
      </c>
      <c r="L26" s="11" t="s">
        <v>164</v>
      </c>
      <c r="M26" s="6" t="s">
        <v>43</v>
      </c>
      <c r="N26" s="10" t="s">
        <v>157</v>
      </c>
      <c r="O26" s="10" t="s">
        <v>157</v>
      </c>
      <c r="P26" s="9"/>
      <c r="Q26" s="13"/>
      <c r="R26" s="9"/>
      <c r="S26" s="9"/>
      <c r="T26" s="9"/>
      <c r="U26" s="9"/>
      <c r="V26" s="9"/>
      <c r="W26" s="12"/>
      <c r="X26" s="13"/>
      <c r="Y26" s="17" t="s">
        <v>45</v>
      </c>
      <c r="Z26" s="9" t="s">
        <v>165</v>
      </c>
      <c r="AA26" s="12" t="str">
        <f t="shared" si="1"/>
        <v>{
    "id": "M6-NyO-2a-A-1-EN-EN",
    "stimulus": "&lt;p&gt;An alien invasion wants to conquer the Earth, starting with a city with a large population. Help them by choosing the most populous city from the following options.&lt;/p&gt;&lt;table style=\"width: 100%;\"&gt;&lt;tbody&gt;&lt;tr&gt;&lt;td style=\"width: 50%; text-align: center; background-color: #C77CB7;\"&gt;&lt;strong&gt;&lt;span style=\"color: rgb(255, 255, 255);\"&gt;City&lt;/span&gt;&lt;/strong&gt;&lt;/td&gt;&lt;td style=\"width: 50%; text-align: center; background-color: #C77CB7;\"&gt;&lt;strong&gt;&lt;span style=\"color: rgb(255, 255, 255);\"&gt;Population&lt;/span&gt;&lt;/strong&gt;&lt;/td&gt;&lt;/tr&gt;&lt;tr&gt;&lt;td style=\"width: 50%; text-align: center;\"&gt;Algiers&lt;/td&gt;&lt;td style=\"width: 50%; text-align: center;\"&gt;2 072 993&lt;/td&gt;&lt;/tr&gt;&lt;tr&gt;&lt;td style=\"width: 50%; text-align: center;\"&gt;Beirut&lt;/td&gt;&lt;td style=\"width: 50%; text-align: center;\"&gt;2 100 000&lt;/td&gt;&lt;/tr&gt;&lt;tr&gt;&lt;td style=\"width: 50%; text-align: center;\"&gt;Berlin&lt;/td&gt;&lt;td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center;\"&gt;Rome&lt;/td&gt;&lt;td style=\"width: 50%; text-align: center;\"&gt;2 550 982&lt;/td&gt;&lt;/tr&gt;&lt;/tbody&gt;&lt;/table&gt;",
    "hint": "&lt;p&gt;To compare numbers, you have to compare them digit by digit, starting from the left.&lt;/p&gt;",
    "feedback": "&lt;p&gt;To compare numbers, you have to compare them digit by digit, starting from the left.&lt;/p&gt;",
    "seed": {
        "parameters": [
            {
                "name": "Q1",
                "label": null,
                "list": [
                    "Lima",
                    "Los Angeles",
                    "Berlin"
                ]
            },
            {
                "name": "Q2",
                "label": null,
                "list": [
                    "Buenos Aires",
                    "Rome",
                    "Beirut",
                    "Algiers"
                ]
            },
            {
                "name": "Q3",
                "label": null,
                "list": [
                    "Buenos Aires",
                    "Rome",
                    "Beirut",
                    "Algiers"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B26" s="13" t="str">
        <f t="shared" si="2"/>
        <v>M6-NyO-2a-A-1</v>
      </c>
      <c r="AC26" s="13" t="str">
        <f t="shared" si="3"/>
        <v>M6-NyO-2a-A-1-EN</v>
      </c>
      <c r="AD26" s="8" t="s">
        <v>47</v>
      </c>
      <c r="AE26" s="13"/>
      <c r="AF26" s="8" t="s">
        <v>48</v>
      </c>
      <c r="AG26" s="8" t="s">
        <v>49</v>
      </c>
    </row>
    <row r="27" ht="112.5" customHeight="1">
      <c r="A27" s="6" t="s">
        <v>142</v>
      </c>
      <c r="B27" s="22" t="s">
        <v>143</v>
      </c>
      <c r="C27" s="6" t="s">
        <v>69</v>
      </c>
      <c r="D27" s="7" t="s">
        <v>36</v>
      </c>
      <c r="E27" s="6"/>
      <c r="F27" s="9" t="s">
        <v>166</v>
      </c>
      <c r="G27" s="10" t="s">
        <v>167</v>
      </c>
      <c r="H27" s="10"/>
      <c r="I27" s="6"/>
      <c r="J27" s="17" t="s">
        <v>168</v>
      </c>
      <c r="K27" s="25" t="s">
        <v>169</v>
      </c>
      <c r="L27" s="11" t="s">
        <v>170</v>
      </c>
      <c r="M27" s="6" t="s">
        <v>43</v>
      </c>
      <c r="N27" s="11" t="s">
        <v>157</v>
      </c>
      <c r="O27" s="11" t="s">
        <v>157</v>
      </c>
      <c r="P27" s="9"/>
      <c r="Q27" s="13"/>
      <c r="R27" s="9"/>
      <c r="S27" s="9"/>
      <c r="T27" s="9"/>
      <c r="U27" s="9"/>
      <c r="V27" s="9"/>
      <c r="W27" s="9"/>
      <c r="X27" s="13"/>
      <c r="Y27" s="17" t="s">
        <v>45</v>
      </c>
      <c r="Z27" s="9" t="s">
        <v>171</v>
      </c>
      <c r="AA27" s="12" t="str">
        <f t="shared" si="1"/>
        <v>{
    "id": "M6-NyO-2a-A-2-EN-EN",
    "stimulus": "&lt;p&gt;The audiences of three soccer games were made up of {{Q1}}, {{Q2}}, and {{Q3}} spectators. Type them from lowest to highest.&lt;/p&gt;",
    "template": "&lt;div style=\"display:flex; justify-content:center;\"&gt;&lt;p&gt;{{response}} &lt; {{response}} &lt; {{response}}&lt;/p&gt;&lt;/div&gt;",
    "hint": "&lt;p&gt;To compare numbers, you need to compare them digit by digit, starting from the left.&lt;/p&gt;",
    "feedback": "&lt;p&gt;To compare numbers, you need to compare them digit by digit, starting from the left.&lt;/p&gt;",
    "seed": {
        "parameters": [
            {
                "name": "Q1",
                "label": null,
                "min": 5000000,
                "max": 10000000,
                "step": 1
            },
            {
                "name": "Q2",
                "label": null,
                "min": 5000000,
                "max": 10000000,
                "step": 1
            },
            {
                "name": "Q3",
                "label": null,
                "min": 5000000,
                "max": 10000000,
                "step": 1
            }
        ],
        "calculated": [
            {
                "name": "A1",
                "label": "{{function}}",
                "function": "math.min({{Q1}},{{Q2}},{{Q3}})"
            },
            {
                "name": "A2",
                "label": "{{function}}",
                "function": "{{Q1}}+{{Q2}}+{{Q3}}-math.max({{Q1}},{{Q2}},{{Q3}})-math.min({{Q1}},{{Q2}},{{Q3}})"
            },
            {
                "name": "A3",
                "label": "{{function}}",
                "function": "math.max({{Q1}},{{Q2}},{{Q3}})"
            }
        ],
        "uniques": true
    },
    "algorithm": {
        "name": "calculateOperation",
        "params": {
            "method": "equivLiteral",
            "keyboard": "NUMERICAL"
        }
    }
}</v>
      </c>
      <c r="AB27" s="13" t="str">
        <f t="shared" si="2"/>
        <v>M6-NyO-2a-A-2</v>
      </c>
      <c r="AC27" s="13" t="str">
        <f t="shared" si="3"/>
        <v>M6-NyO-2a-A-2-EN</v>
      </c>
      <c r="AD27" s="8" t="s">
        <v>47</v>
      </c>
      <c r="AE27" s="13"/>
      <c r="AF27" s="8" t="s">
        <v>48</v>
      </c>
      <c r="AG27" s="8" t="s">
        <v>49</v>
      </c>
    </row>
    <row r="28" ht="112.5" customHeight="1">
      <c r="A28" s="6" t="s">
        <v>142</v>
      </c>
      <c r="B28" s="22" t="s">
        <v>143</v>
      </c>
      <c r="C28" s="6" t="s">
        <v>69</v>
      </c>
      <c r="D28" s="7" t="s">
        <v>36</v>
      </c>
      <c r="E28" s="6"/>
      <c r="F28" s="9" t="s">
        <v>172</v>
      </c>
      <c r="G28" s="10"/>
      <c r="H28" s="10" t="s">
        <v>173</v>
      </c>
      <c r="I28" s="6" t="s">
        <v>161</v>
      </c>
      <c r="J28" s="8" t="s">
        <v>174</v>
      </c>
      <c r="K28" s="10" t="s">
        <v>175</v>
      </c>
      <c r="L28" s="10"/>
      <c r="M28" s="6" t="s">
        <v>43</v>
      </c>
      <c r="N28" s="10" t="s">
        <v>157</v>
      </c>
      <c r="O28" s="10" t="s">
        <v>157</v>
      </c>
      <c r="P28" s="9"/>
      <c r="Q28" s="13"/>
      <c r="R28" s="9"/>
      <c r="S28" s="9"/>
      <c r="T28" s="9"/>
      <c r="U28" s="9"/>
      <c r="V28" s="9"/>
      <c r="W28" s="12"/>
      <c r="X28" s="13"/>
      <c r="Y28" s="17" t="s">
        <v>45</v>
      </c>
      <c r="Z28" s="9" t="s">
        <v>176</v>
      </c>
      <c r="AA28" s="12" t="str">
        <f t="shared" si="1"/>
        <v>{
    "id": "M6-NyO-2a-A-3-EN-EN",
    "stimulus": "&lt;p&gt;Lisa and Amy want to go on vacation to any of these four cities. As they prefer to go to the one with fewer inhabitants, help them by dragging the options and put them in order from lowest to highest population. Place them from top to bottom.&lt;/p&gt;",
    "hint": "&lt;p&gt;To compare numbers, you must compare them digit by digit, starting from the left.&lt;/p&gt;",
    "feedback": "&lt;p&gt;To compare numbers, you must compare them digit by digit, starting from the left.&lt;/p&gt;",
    "seed": {
        "parameters": [
            {
                "name": "Q1",
                "label": null,
                "min": 5000000,
                "max": 15000000,
                "step": 1
            },
            {
                "name": "Q2",
                "label": null,
                "min": 5000000,
                "max": 15000000,
                "step": 1
            },
            {
                "name": "Q3",
                "label": null,
                "min": 5000000,
                "max": 15000000,
                "step": 1
            },
            {
                "name": "Q4",
                "label": null,
                "min": 5000000,
                "max": 15000000,
                "step": 1
            }
        ],
        "calculated": [
            {
                "name": "A1",
                "label": "Coastal city: {{Q1}} inhabitants",
                "function": "{{Q1}}"
            },
            {
                "name": "A2",
                "label": "Mountain city: {{Q2}} inhabitants",
                "function": "{{Q2}}"
            },
            {
                "name": "A3",
                "label": "City with a river: {{Q3}} inhabitants",
                "function": "{{Q3}}"
            },
            {
                "name": "A4",
                "label": "City in a valley: {{Q4}} inhabitants",
                "function": "{{Q4}}"
            }
        ],
        "uniques": true
    },
    "algorithm": {
        "name": "orderNumbers",
        "params": {
            "order": "asc"
        }
    }
}</v>
      </c>
      <c r="AB28" s="13" t="str">
        <f t="shared" si="2"/>
        <v>M6-NyO-2a-A-3</v>
      </c>
      <c r="AC28" s="13" t="str">
        <f t="shared" si="3"/>
        <v>M6-NyO-2a-A-3-EN</v>
      </c>
      <c r="AD28" s="8" t="s">
        <v>47</v>
      </c>
      <c r="AE28" s="13"/>
      <c r="AF28" s="8" t="s">
        <v>48</v>
      </c>
      <c r="AG28" s="8" t="s">
        <v>49</v>
      </c>
    </row>
    <row r="29" ht="112.5" customHeight="1">
      <c r="A29" s="6" t="s">
        <v>177</v>
      </c>
      <c r="B29" s="8" t="s">
        <v>178</v>
      </c>
      <c r="C29" s="6" t="s">
        <v>35</v>
      </c>
      <c r="D29" s="7" t="s">
        <v>36</v>
      </c>
      <c r="E29" s="6"/>
      <c r="F29" s="11" t="s">
        <v>179</v>
      </c>
      <c r="G29" s="10"/>
      <c r="H29" s="10"/>
      <c r="I29" s="6"/>
      <c r="J29" s="6" t="s">
        <v>127</v>
      </c>
      <c r="K29" s="10" t="s">
        <v>128</v>
      </c>
      <c r="L29" s="10" t="s">
        <v>128</v>
      </c>
      <c r="M29" s="6" t="s">
        <v>43</v>
      </c>
      <c r="N29" s="11" t="s">
        <v>129</v>
      </c>
      <c r="O29" s="11" t="s">
        <v>130</v>
      </c>
      <c r="P29" s="9"/>
      <c r="Q29" s="13"/>
      <c r="R29" s="12"/>
      <c r="S29" s="12"/>
      <c r="T29" s="12"/>
      <c r="U29" s="12"/>
      <c r="V29" s="12"/>
      <c r="W29" s="12"/>
      <c r="X29" s="13"/>
      <c r="Y29" s="17" t="s">
        <v>45</v>
      </c>
      <c r="Z29" s="9" t="s">
        <v>180</v>
      </c>
      <c r="AA29" s="12" t="str">
        <f t="shared" si="1"/>
        <v>{
    "id": "M6-NyO-2b-I-1-EN-EN",
    "stimulus": "&lt;p&gt;Place these numbers on the number line to check which one is higher.&lt;/p&gt;",
    "feedback": "&lt;p&gt;To place natural numbers on the number line, place the lower ones on the left.&lt;/p&gt;",
    "hint": "&lt;p&gt;Place lower numbers on the left.&lt;/p&gt;",
    "algorithm": {
        "name": "numberline",
        "params": {
            "min": 1000,
            "divisions": 31,
            "distance": 1,
            "numbers": 2,
            "frequency": 5
        }
    }
}</v>
      </c>
      <c r="AB29" s="13" t="str">
        <f t="shared" si="2"/>
        <v>M6-NyO-2b-I-1</v>
      </c>
      <c r="AC29" s="13" t="str">
        <f t="shared" si="3"/>
        <v>M6-NyO-2b-I-1-EN</v>
      </c>
      <c r="AD29" s="8" t="s">
        <v>47</v>
      </c>
      <c r="AE29" s="13"/>
      <c r="AF29" s="8" t="s">
        <v>48</v>
      </c>
      <c r="AG29" s="8" t="s">
        <v>49</v>
      </c>
    </row>
    <row r="30" ht="112.5" customHeight="1">
      <c r="A30" s="6" t="s">
        <v>177</v>
      </c>
      <c r="B30" s="8" t="s">
        <v>178</v>
      </c>
      <c r="C30" s="6" t="s">
        <v>35</v>
      </c>
      <c r="D30" s="7" t="s">
        <v>36</v>
      </c>
      <c r="E30" s="6"/>
      <c r="F30" s="11" t="s">
        <v>181</v>
      </c>
      <c r="G30" s="10"/>
      <c r="H30" s="10"/>
      <c r="I30" s="6"/>
      <c r="J30" s="6" t="s">
        <v>127</v>
      </c>
      <c r="K30" s="10" t="s">
        <v>128</v>
      </c>
      <c r="L30" s="10" t="s">
        <v>128</v>
      </c>
      <c r="M30" s="6" t="s">
        <v>43</v>
      </c>
      <c r="N30" s="11" t="s">
        <v>129</v>
      </c>
      <c r="O30" s="11" t="s">
        <v>130</v>
      </c>
      <c r="P30" s="9"/>
      <c r="Q30" s="13"/>
      <c r="R30" s="12"/>
      <c r="S30" s="12"/>
      <c r="T30" s="12"/>
      <c r="U30" s="12"/>
      <c r="V30" s="12"/>
      <c r="W30" s="12"/>
      <c r="X30" s="13"/>
      <c r="Y30" s="17" t="s">
        <v>45</v>
      </c>
      <c r="Z30" s="9" t="s">
        <v>182</v>
      </c>
      <c r="AA30" s="12" t="str">
        <f t="shared" si="1"/>
        <v>{"id":"M6-NyO-2b-I-2-EN-EN","stimulus":"&lt;p&gt;Place these numbers on the number line to check which one is higher.&lt;/p&gt;","feedback":"&lt;p&gt;To place natural numbers on the number line, place the lower ones on the left.&lt;/p&gt;","hint":"&lt;p&gt;Place the lower numbers on the left.&lt;/p&gt;","algorithm":{"name":"numberline","params":{"min":1125,"divisions":31,"distance":1,"numbers":2,"frequency":5}}}</v>
      </c>
      <c r="AB30" s="13" t="str">
        <f t="shared" si="2"/>
        <v>M6-NyO-2b-I-2</v>
      </c>
      <c r="AC30" s="13" t="str">
        <f t="shared" si="3"/>
        <v>M6-NyO-2b-I-2-EN</v>
      </c>
      <c r="AD30" s="8" t="s">
        <v>47</v>
      </c>
      <c r="AE30" s="13"/>
      <c r="AF30" s="8" t="s">
        <v>48</v>
      </c>
      <c r="AG30" s="8" t="s">
        <v>49</v>
      </c>
    </row>
    <row r="31" ht="112.5" customHeight="1">
      <c r="A31" s="6" t="s">
        <v>177</v>
      </c>
      <c r="B31" s="8" t="s">
        <v>178</v>
      </c>
      <c r="C31" s="6" t="s">
        <v>35</v>
      </c>
      <c r="D31" s="7" t="s">
        <v>36</v>
      </c>
      <c r="E31" s="6"/>
      <c r="F31" s="11" t="s">
        <v>183</v>
      </c>
      <c r="G31" s="10"/>
      <c r="H31" s="10"/>
      <c r="I31" s="6"/>
      <c r="J31" s="6" t="s">
        <v>127</v>
      </c>
      <c r="K31" s="10" t="s">
        <v>128</v>
      </c>
      <c r="L31" s="10" t="s">
        <v>128</v>
      </c>
      <c r="M31" s="6" t="s">
        <v>43</v>
      </c>
      <c r="N31" s="11" t="s">
        <v>129</v>
      </c>
      <c r="O31" s="11" t="s">
        <v>130</v>
      </c>
      <c r="P31" s="9"/>
      <c r="Q31" s="13"/>
      <c r="R31" s="12"/>
      <c r="S31" s="12"/>
      <c r="T31" s="12"/>
      <c r="U31" s="12"/>
      <c r="V31" s="12"/>
      <c r="W31" s="12"/>
      <c r="X31" s="13"/>
      <c r="Y31" s="17" t="s">
        <v>45</v>
      </c>
      <c r="Z31" s="9" t="s">
        <v>184</v>
      </c>
      <c r="AA31" s="12" t="str">
        <f t="shared" si="1"/>
        <v>{"id":"M6-NyO-2b-I-3-EN-EN","stimulus":"&lt;p&gt;Place these numbers on the number line to verify which one is higher.&lt;/p&gt;","feedback":"&lt;p&gt;To place natural numbers on the number line, place the lower ones on the left.&lt;/p&gt;","hint":"&lt;p&gt;Place the lower numbers on the left.&lt;/p&gt;","algorithm":{"name":"numberline","params":{"min":1250,"divisions":31,"distance":1,"numbers":2,"frequency":5}}}</v>
      </c>
      <c r="AB31" s="13" t="str">
        <f t="shared" si="2"/>
        <v>M6-NyO-2b-I-3</v>
      </c>
      <c r="AC31" s="13" t="str">
        <f t="shared" si="3"/>
        <v>M6-NyO-2b-I-3-EN</v>
      </c>
      <c r="AD31" s="8" t="s">
        <v>47</v>
      </c>
      <c r="AE31" s="13"/>
      <c r="AF31" s="8" t="s">
        <v>48</v>
      </c>
      <c r="AG31" s="8" t="s">
        <v>49</v>
      </c>
    </row>
    <row r="32" ht="112.5" customHeight="1">
      <c r="A32" s="6" t="s">
        <v>177</v>
      </c>
      <c r="B32" s="8" t="s">
        <v>178</v>
      </c>
      <c r="C32" s="6" t="s">
        <v>35</v>
      </c>
      <c r="D32" s="7" t="s">
        <v>36</v>
      </c>
      <c r="E32" s="6"/>
      <c r="F32" s="11" t="s">
        <v>185</v>
      </c>
      <c r="G32" s="10"/>
      <c r="H32" s="10"/>
      <c r="I32" s="6"/>
      <c r="J32" s="6" t="s">
        <v>127</v>
      </c>
      <c r="K32" s="10" t="s">
        <v>128</v>
      </c>
      <c r="L32" s="10" t="s">
        <v>128</v>
      </c>
      <c r="M32" s="6" t="s">
        <v>43</v>
      </c>
      <c r="N32" s="11" t="s">
        <v>129</v>
      </c>
      <c r="O32" s="11" t="s">
        <v>130</v>
      </c>
      <c r="P32" s="9"/>
      <c r="Q32" s="13"/>
      <c r="R32" s="12"/>
      <c r="S32" s="12"/>
      <c r="T32" s="12"/>
      <c r="U32" s="12"/>
      <c r="V32" s="12"/>
      <c r="W32" s="12"/>
      <c r="X32" s="13"/>
      <c r="Y32" s="17" t="s">
        <v>45</v>
      </c>
      <c r="Z32" s="9" t="s">
        <v>186</v>
      </c>
      <c r="AA32" s="12" t="str">
        <f t="shared" si="1"/>
        <v>{"id":"M6-NyO-2b-I-4-EN-EN","stimulus":"&lt;p&gt;Place these numbers on the number line to verify which one is higher.&lt;/p&gt;","feedback":"&lt;p&gt;To place natural numbers on the number line, place the lower ones on the left.&lt;/p&gt;","hint":"&lt;p&gt;Place the lower numbers on the left.&lt;/p&gt;","algorithm":{"name":"numberline","params":{"min":1375,"divisions":31,"distance":1,"numbers":2,"frequency":5}}}</v>
      </c>
      <c r="AB32" s="13" t="str">
        <f t="shared" si="2"/>
        <v>M6-NyO-2b-I-4</v>
      </c>
      <c r="AC32" s="13" t="str">
        <f t="shared" si="3"/>
        <v>M6-NyO-2b-I-4-EN</v>
      </c>
      <c r="AD32" s="8" t="s">
        <v>47</v>
      </c>
      <c r="AE32" s="13"/>
      <c r="AF32" s="8" t="s">
        <v>48</v>
      </c>
      <c r="AG32" s="8" t="s">
        <v>49</v>
      </c>
    </row>
    <row r="33" ht="112.5" customHeight="1">
      <c r="A33" s="6" t="s">
        <v>177</v>
      </c>
      <c r="B33" s="8" t="s">
        <v>178</v>
      </c>
      <c r="C33" s="6" t="s">
        <v>35</v>
      </c>
      <c r="D33" s="7" t="s">
        <v>36</v>
      </c>
      <c r="E33" s="6"/>
      <c r="F33" s="11" t="s">
        <v>187</v>
      </c>
      <c r="G33" s="10"/>
      <c r="H33" s="10"/>
      <c r="I33" s="6"/>
      <c r="J33" s="6" t="s">
        <v>127</v>
      </c>
      <c r="K33" s="10" t="s">
        <v>128</v>
      </c>
      <c r="L33" s="10" t="s">
        <v>128</v>
      </c>
      <c r="M33" s="6" t="s">
        <v>43</v>
      </c>
      <c r="N33" s="11" t="s">
        <v>129</v>
      </c>
      <c r="O33" s="11" t="s">
        <v>130</v>
      </c>
      <c r="P33" s="9"/>
      <c r="Q33" s="13"/>
      <c r="R33" s="12"/>
      <c r="S33" s="12"/>
      <c r="T33" s="12"/>
      <c r="U33" s="12"/>
      <c r="V33" s="12"/>
      <c r="W33" s="12"/>
      <c r="X33" s="13"/>
      <c r="Y33" s="17" t="s">
        <v>45</v>
      </c>
      <c r="Z33" s="9" t="s">
        <v>188</v>
      </c>
      <c r="AA33" s="12" t="str">
        <f t="shared" si="1"/>
        <v>{"id":"M6-NyO-2b-I-5-EN-EN","stimulus":"&lt;p&gt;Place these numbers on the number line to check which one is higher.&lt;/p&gt;","feedback":"&lt;p&gt;To place natural numbers on the number line, place the lower ones on the left.&lt;/p&gt;","hint":"&lt;p&gt;Place the lower numbers on the left.&lt;/p&gt;","algorithm":{"name":"numberline","params":{"min":1500,"divisions":31,"distance":1,"numbers":2,"frequency":5}}}</v>
      </c>
      <c r="AB33" s="13" t="str">
        <f t="shared" si="2"/>
        <v>M6-NyO-2b-I-5</v>
      </c>
      <c r="AC33" s="13" t="str">
        <f t="shared" si="3"/>
        <v>M6-NyO-2b-I-5-EN</v>
      </c>
      <c r="AD33" s="8" t="s">
        <v>47</v>
      </c>
      <c r="AE33" s="13"/>
      <c r="AF33" s="8" t="s">
        <v>48</v>
      </c>
      <c r="AG33" s="8" t="s">
        <v>49</v>
      </c>
    </row>
    <row r="34" ht="112.5" customHeight="1">
      <c r="A34" s="6" t="s">
        <v>177</v>
      </c>
      <c r="B34" s="8" t="s">
        <v>178</v>
      </c>
      <c r="C34" s="6" t="s">
        <v>35</v>
      </c>
      <c r="D34" s="7" t="s">
        <v>36</v>
      </c>
      <c r="E34" s="6"/>
      <c r="F34" s="11" t="s">
        <v>189</v>
      </c>
      <c r="G34" s="10"/>
      <c r="H34" s="10"/>
      <c r="I34" s="6"/>
      <c r="J34" s="6" t="s">
        <v>127</v>
      </c>
      <c r="K34" s="10" t="s">
        <v>128</v>
      </c>
      <c r="L34" s="10" t="s">
        <v>128</v>
      </c>
      <c r="M34" s="6" t="s">
        <v>43</v>
      </c>
      <c r="N34" s="11" t="s">
        <v>129</v>
      </c>
      <c r="O34" s="11" t="s">
        <v>130</v>
      </c>
      <c r="P34" s="9"/>
      <c r="Q34" s="13"/>
      <c r="R34" s="12"/>
      <c r="S34" s="12"/>
      <c r="T34" s="12"/>
      <c r="U34" s="12"/>
      <c r="V34" s="12"/>
      <c r="W34" s="12"/>
      <c r="X34" s="13"/>
      <c r="Y34" s="17" t="s">
        <v>45</v>
      </c>
      <c r="Z34" s="9" t="s">
        <v>190</v>
      </c>
      <c r="AA34" s="12" t="str">
        <f t="shared" si="1"/>
        <v>{"id":"M6-NyO-2b-I-6-EN-EN","stimulus":"&lt;p&gt;Place these numbers on the number line to check which one is the higher.&lt;/p&gt;","feedback":"&lt;p&gt;To place natural numbers on the number line, place the lower ones on the left.&lt;/p&gt;","hint":"&lt;p&gt;Place the lower numbers on the left.&lt;/p&gt;","algorithm":{"name":"numberline","params":{"min":1725,"divisions":31,"distance":1,"numbers":2,"frequency":5}}}</v>
      </c>
      <c r="AB34" s="13" t="str">
        <f t="shared" si="2"/>
        <v>M6-NyO-2b-I-6</v>
      </c>
      <c r="AC34" s="13" t="str">
        <f t="shared" si="3"/>
        <v>M6-NyO-2b-I-6-EN</v>
      </c>
      <c r="AD34" s="8" t="s">
        <v>47</v>
      </c>
      <c r="AE34" s="13"/>
      <c r="AF34" s="8" t="s">
        <v>48</v>
      </c>
      <c r="AG34" s="8" t="s">
        <v>49</v>
      </c>
    </row>
    <row r="35" ht="112.5" customHeight="1">
      <c r="A35" s="6" t="s">
        <v>191</v>
      </c>
      <c r="B35" s="8" t="s">
        <v>192</v>
      </c>
      <c r="C35" s="6" t="s">
        <v>35</v>
      </c>
      <c r="D35" s="7" t="s">
        <v>36</v>
      </c>
      <c r="E35" s="6"/>
      <c r="F35" s="9" t="s">
        <v>193</v>
      </c>
      <c r="G35" s="11" t="s">
        <v>194</v>
      </c>
      <c r="H35" s="10" t="s">
        <v>195</v>
      </c>
      <c r="I35" s="6"/>
      <c r="J35" s="6" t="s">
        <v>196</v>
      </c>
      <c r="K35" s="10" t="s">
        <v>197</v>
      </c>
      <c r="L35" s="10" t="s">
        <v>198</v>
      </c>
      <c r="M35" s="6" t="s">
        <v>43</v>
      </c>
      <c r="N35" s="10" t="s">
        <v>199</v>
      </c>
      <c r="O35" s="11" t="s">
        <v>200</v>
      </c>
      <c r="P35" s="9"/>
      <c r="Q35" s="13"/>
      <c r="R35" s="9"/>
      <c r="S35" s="9"/>
      <c r="T35" s="12"/>
      <c r="U35" s="12"/>
      <c r="V35" s="9"/>
      <c r="W35" s="9"/>
      <c r="X35" s="11"/>
      <c r="Y35" s="17" t="s">
        <v>45</v>
      </c>
      <c r="Z35" s="9" t="s">
        <v>201</v>
      </c>
      <c r="AA35" s="12" t="str">
        <f t="shared" si="1"/>
        <v>{
    "id": "M6-NyO-3a-I-1-EN-EN",
    "stimulus": "&lt;p&gt;Drag the digits of the number &lt;span class=\"no-break\"&gt;{{Q1}}{{Q2}}{{Q3}} {{Q4}}{{Q5}}{{Q6}} {{Q7}}{{Q8}}{{Q9}}&lt;/span&gt; to the corresponding boxes to decompose it.&lt;/p&gt;",
    "template": "&lt;table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
    "hint": "&lt;p&gt;The leftmost digit is the one in the hundred millions place.&lt;/p&gt;",
    "feedback": "&lt;p&gt;The leftmost digit is the one in the hundred millions place. After that are the ten millions, the millions, the hundred thousands, and so on.&lt;/p&gt;",
    "seed": {
        "parameters": [
            {
                "name": "Q1",
                "label": null,
                "min": 1,
                "max": 9,
                "step": 1
            },
            {
                "name": "Q2",
                "label": null,
                "min": 0,
                "max": 9,
                "step": 1
            },
            {
                "name": "Q3",
                "label": null,
                "min": 0,
                "max": 9,
                "step": 1
            },
            {
                "name": "Q4",
                "label": null,
                "min": 0,
                "max": 9,
                "step": 1
            },
            {
                "name": "Q5",
                "label": null,
                "min": 0,
                "max": 9,
                "step": 1
            },
            {
                "name": "Q6",
                "label": null,
                "min": 0,
                "max": 9,
                "step": 1
            },
            {
                "name": "Q7",
                "label": null,
                "min": 0,
                "max": 9,
                "step": 1
            },
            {
                "name": "Q8",
                "label": null,
                "min": 0,
                "max": 9,
                "step": 1
            },
            {
                "name": "Q9",
                "label": null,
                "min": 0,
                "max": 9,
                "step": 1
            }
        ],
        "calculated": [
            {
                "name": "A1",
                "label": "{{Q1}}"
            },
            {
                "name": "A2",
                "label": "{{Q2}}"
            },
            {
                "name": "A3",
                "label": "{{Q3}}"
            },
            {
                "name": "A4",
                "label": "{{Q4}}"
            },
            {
                "name": "A5",
                "label": "{{Q5}}"
            },
            {
                "name": "A6",
                "label": "{{Q6}}"
            },
            {
                "name": "A7",
                "label": "{{Q7}}"
            },
            {
                "name": "A8",
                "label": "{{Q8}}"
            },
            {
                "name": "A9",
                "label": "{{Q9}}"
            }
        ],
        "uniques": true
    },
    "algorithm": {
        "name": "calculateOperation",
        "template": "Cloze with drag &amp; drop",
        "params": {
            "keyboard": "INTERMEDIATE"
        }
    }
}</v>
      </c>
      <c r="AB35" s="13" t="str">
        <f t="shared" si="2"/>
        <v>M6-NyO-3a-I-1</v>
      </c>
      <c r="AC35" s="13" t="str">
        <f t="shared" si="3"/>
        <v>M6-NyO-3a-I-1-EN</v>
      </c>
      <c r="AD35" s="8" t="s">
        <v>47</v>
      </c>
      <c r="AE35" s="13"/>
      <c r="AF35" s="8" t="s">
        <v>48</v>
      </c>
      <c r="AG35" s="8" t="s">
        <v>49</v>
      </c>
    </row>
    <row r="36" ht="112.5" customHeight="1">
      <c r="A36" s="6" t="s">
        <v>191</v>
      </c>
      <c r="B36" s="8" t="s">
        <v>192</v>
      </c>
      <c r="C36" s="6" t="s">
        <v>50</v>
      </c>
      <c r="D36" s="7" t="s">
        <v>36</v>
      </c>
      <c r="E36" s="8"/>
      <c r="F36" s="9" t="s">
        <v>202</v>
      </c>
      <c r="G36" s="10"/>
      <c r="H36" s="10" t="s">
        <v>203</v>
      </c>
      <c r="I36" s="6"/>
      <c r="J36" s="21" t="s">
        <v>204</v>
      </c>
      <c r="K36" s="10" t="s">
        <v>205</v>
      </c>
      <c r="L36" s="11" t="s">
        <v>206</v>
      </c>
      <c r="M36" s="17" t="s">
        <v>43</v>
      </c>
      <c r="N36" s="10" t="s">
        <v>207</v>
      </c>
      <c r="O36" s="11" t="s">
        <v>208</v>
      </c>
      <c r="P36" s="9"/>
      <c r="Q36" s="13"/>
      <c r="R36" s="9"/>
      <c r="S36" s="9"/>
      <c r="T36" s="12"/>
      <c r="U36" s="12"/>
      <c r="V36" s="9"/>
      <c r="W36" s="9"/>
      <c r="X36" s="11"/>
      <c r="Y36" s="17" t="s">
        <v>45</v>
      </c>
      <c r="Z36" s="9" t="s">
        <v>209</v>
      </c>
      <c r="AA36" s="12" t="str">
        <f t="shared" si="1"/>
        <v>{
    "id": "M6-NyO-3a-E-1-EN-EN",
    "stimulus": "&lt;p&gt;Select if the following unit decompositions are correct or incorrect.&lt;/p&gt;",
    "feedback": "&lt;p&gt;The leftmost digit is in the millions place. Next to it are the hundred thousands, the ten thousands, the thousands, and so on.&lt;/p&gt;",
    "hint": "&lt;p&gt;The leftmost digit is in the millions place.&lt;/p&gt;",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{{Q2}}{{Q3}}{{Q4}} {{Q5}}{{Q6}}{{Q7}} = {{Q1}} × 1 000 000 + {{Q2}} × 100 000 + {{Q3}} × &lt;span class=\"no-break\"&gt;10 000&lt;/span&gt; + {{Q4}} × &lt;span class=\"no-break\"&gt;1 000&lt;/span&gt; + {{Q5}} × 100 + {{Q6}} × 10 + {{Q7}}"
            },
            {
                "name": "A2",
                "label": "{{Q9}} {{Q4}}{{Q2}}{{Q1}} {{Q7}}{{Q9}}{{Q8}} = {{Q9}} × 1 000 000 + {{Q4}} × 100 000 + {{Q2}} × &lt;span class=\"no-break\"&gt;10 000&lt;/span&gt; + {{Q1}} × &lt;span class=\"no-break\"&gt;1 000&lt;/span&gt; + {{Q7}} × 100 + {{Q9}} × 10 + {{Q8}}"
            },
            {
                "name": "A3",
                "label": "{{Q1}} {{Q2}}{{Q5}}{{Q6}} {{Q3}}{{Q8}}{{Q4}} = {{Q1}} × 1 000 000 + {{Q9}} × 100 000 + {{Q5}} × &lt;span class=\"no-break\"&gt;10 000&lt;/span&gt; + {{Q6}} × &lt;span class=\"no-break\"&gt;1 000&lt;/span&gt; + {{Q3}} × 100 + {{Q8}} × 10 + {{Q4}}",
                "incorrect": true,
                "feedback": "The digit in the hundred thousands place is {{Q2}} and not {{Q9}}."
            },
            {
                "name": "A4",
                "label": "{{Q2}} {{Q8}}{{Q6}}{{Q7}} {{Q7}}{{Q4}}{{Q1}} = {{Q2}} × 1 000 000 + {{Q8}} × 100 000 + {{Q6}} × &lt;span class=\"no-break\"&gt;10 000&lt;/span&gt; + {{Q5}} × &lt;span class=\"no-break\"&gt;1 000&lt;/span&gt; + {{Q7}} × 100 + {{Q4}} × 10 + {{Q1}}",
                "incorrect": true,
                "feedback": "The digit in the thousands place is {{Q7}} and not {{Q5}}."
            },
            {
                "name": "A5",
                "label": "{{Q4}} {{Q9}}{{Q2}}{{Q6}} {{Q9}}{{Q3}}{{Q5}} = {{Q4}} × 1 000 000 + {{Q9}} × 100 000 + {{Q1}} × &lt;span class=\"no-break\"&gt;10 000&lt;/span&gt; + {{Q6}} × &lt;span class=\"no-break\"&gt;1 000&lt;/span&gt; + {{Q9}} × 100 + {{Q3}} × 10 + {{Q5}}",
                "incorrect": true,
                "feedback": "The digit in the ten thousands places is {{Q2}} and not {{Q1}}."
            }
        ],
        "uniques": true
    },
    "algorithm": {
        "name": "trueFalse",
        "template": "Choice matrix – inline",
        "params": {
            "countCorrect": 1,
            "countIncorrect": 2,
            "showCheckIcon": false,
            "options": [
                "Correct",
                "Incorrect"
            ]
        }
    }
}</v>
      </c>
      <c r="AB36" s="13" t="str">
        <f t="shared" si="2"/>
        <v>M6-NyO-3a-E-1</v>
      </c>
      <c r="AC36" s="13" t="str">
        <f t="shared" si="3"/>
        <v>M6-NyO-3a-E-1-EN</v>
      </c>
      <c r="AD36" s="8" t="s">
        <v>47</v>
      </c>
      <c r="AE36" s="13"/>
      <c r="AF36" s="8" t="s">
        <v>48</v>
      </c>
      <c r="AG36" s="8" t="s">
        <v>49</v>
      </c>
    </row>
    <row r="37" ht="112.5" customHeight="1">
      <c r="A37" s="6" t="s">
        <v>191</v>
      </c>
      <c r="B37" s="8" t="s">
        <v>192</v>
      </c>
      <c r="C37" s="6" t="s">
        <v>69</v>
      </c>
      <c r="D37" s="7" t="s">
        <v>36</v>
      </c>
      <c r="E37" s="8"/>
      <c r="F37" s="9" t="s">
        <v>210</v>
      </c>
      <c r="G37" s="10" t="s">
        <v>211</v>
      </c>
      <c r="H37" s="10"/>
      <c r="I37" s="6" t="s">
        <v>212</v>
      </c>
      <c r="J37" s="6" t="s">
        <v>103</v>
      </c>
      <c r="K37" s="10" t="s">
        <v>213</v>
      </c>
      <c r="L37" s="11" t="s">
        <v>214</v>
      </c>
      <c r="M37" s="6" t="s">
        <v>43</v>
      </c>
      <c r="N37" s="25" t="s">
        <v>215</v>
      </c>
      <c r="O37" s="25" t="s">
        <v>215</v>
      </c>
      <c r="P37" s="9"/>
      <c r="Q37" s="13"/>
      <c r="R37" s="9"/>
      <c r="S37" s="9"/>
      <c r="T37" s="12"/>
      <c r="U37" s="12"/>
      <c r="V37" s="9"/>
      <c r="W37" s="9"/>
      <c r="X37" s="11"/>
      <c r="Y37" s="17" t="s">
        <v>45</v>
      </c>
      <c r="Z37" s="9" t="s">
        <v>216</v>
      </c>
      <c r="AA37" s="12" t="str">
        <f t="shared" si="1"/>
        <v>{
    "id": "M6-NyO-3a-A-1-EN-EN",
    "stimulus": "&lt;p&gt;Ethan has {{T1}} hairs on his head. Decompose this number in the following way:&lt;/p&gt;&lt;p style=\"text-align:center;\"&gt;{{T1}} = 1 × 100 000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"calculated": [
            {
                "name": "T1",
                "label": "{{function}}",
                "function": "100000+{{Q2}}*10000+{{Q3}}*1000+{{Q4}}*100",
                "temp": true
            },
            {
                "name": "A1",
                "label": "{{function}}",
                "function": "1\\times100000+{{Q2}}\\times10000+{{Q3}}\\times1000+{{Q4}}\\times100"
            }
        ],
        "uniques": true
    },
    "algorithm": {
        "name": "calculateOperation",
        "params": {
            "method": "equivLiteral",
            "keyboard": "INTERMEDIATE"
        }
    }
}</v>
      </c>
      <c r="AB37" s="13" t="str">
        <f t="shared" si="2"/>
        <v>M6-NyO-3a-A-1</v>
      </c>
      <c r="AC37" s="13" t="str">
        <f t="shared" si="3"/>
        <v>M6-NyO-3a-A-1-EN</v>
      </c>
      <c r="AD37" s="8" t="s">
        <v>47</v>
      </c>
      <c r="AE37" s="13"/>
      <c r="AF37" s="8" t="s">
        <v>48</v>
      </c>
      <c r="AG37" s="8" t="s">
        <v>49</v>
      </c>
    </row>
    <row r="38" ht="112.5" customHeight="1">
      <c r="A38" s="6" t="s">
        <v>191</v>
      </c>
      <c r="B38" s="8" t="s">
        <v>192</v>
      </c>
      <c r="C38" s="6" t="s">
        <v>69</v>
      </c>
      <c r="D38" s="7" t="s">
        <v>36</v>
      </c>
      <c r="E38" s="6"/>
      <c r="F38" s="9" t="s">
        <v>217</v>
      </c>
      <c r="G38" s="10" t="s">
        <v>211</v>
      </c>
      <c r="H38" s="10"/>
      <c r="I38" s="6" t="s">
        <v>212</v>
      </c>
      <c r="J38" s="6" t="s">
        <v>103</v>
      </c>
      <c r="K38" s="10" t="s">
        <v>218</v>
      </c>
      <c r="L38" s="11" t="s">
        <v>219</v>
      </c>
      <c r="M38" s="6" t="s">
        <v>43</v>
      </c>
      <c r="N38" s="25" t="s">
        <v>215</v>
      </c>
      <c r="O38" s="25" t="s">
        <v>215</v>
      </c>
      <c r="P38" s="9"/>
      <c r="Q38" s="13"/>
      <c r="R38" s="9"/>
      <c r="S38" s="9"/>
      <c r="T38" s="12"/>
      <c r="U38" s="12"/>
      <c r="V38" s="9"/>
      <c r="W38" s="9"/>
      <c r="X38" s="11"/>
      <c r="Y38" s="17" t="s">
        <v>45</v>
      </c>
      <c r="Z38" s="9" t="s">
        <v>220</v>
      </c>
      <c r="AA38" s="12" t="str">
        <f t="shared" si="1"/>
        <v>{
    "id": "M6-NyO-3a-A-2-EN-EN",
    "stimulus": "&lt;p&gt;Sophia earned {{T1}} points playing a video game. Decompose this number in the following way:&lt;/p&gt;&lt;p style=\"text-align:center;\"&gt;{{T1}} = {{Q1}} × 10 000 000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"{{Q1}}*10000000+{{Q2}}*100000+{{Q3}}*10000+{{Q4}}*100+{{Q5}}",
                "temp": true
            },
            {
                "name": "A1",
                "label": "{{function}}",
                "function": "{{Q1}}\\times10000000+{{Q2}}\\times100000+{{Q3}}\\times10000+{{Q4}}\\times100+{{Q5}}"
            }
        ],
        "uniques": true
    },
    "algorithm": {
        "name": "calculateOperation",
        "params": {
            "method": "equivLiteral",
            "keyboard": "INTERMEDIATE"
        }
    }
}</v>
      </c>
      <c r="AB38" s="13" t="str">
        <f t="shared" si="2"/>
        <v>M6-NyO-3a-A-2</v>
      </c>
      <c r="AC38" s="13" t="str">
        <f t="shared" si="3"/>
        <v>M6-NyO-3a-A-2-EN</v>
      </c>
      <c r="AD38" s="8" t="s">
        <v>47</v>
      </c>
      <c r="AE38" s="13"/>
      <c r="AF38" s="8" t="s">
        <v>48</v>
      </c>
      <c r="AG38" s="8" t="s">
        <v>49</v>
      </c>
    </row>
    <row r="39" ht="112.5" customHeight="1">
      <c r="A39" s="6" t="s">
        <v>191</v>
      </c>
      <c r="B39" s="8" t="s">
        <v>192</v>
      </c>
      <c r="C39" s="6" t="s">
        <v>69</v>
      </c>
      <c r="D39" s="7" t="s">
        <v>36</v>
      </c>
      <c r="E39" s="6"/>
      <c r="F39" s="9" t="s">
        <v>221</v>
      </c>
      <c r="G39" s="10" t="s">
        <v>211</v>
      </c>
      <c r="H39" s="10"/>
      <c r="I39" s="6" t="s">
        <v>212</v>
      </c>
      <c r="J39" s="6" t="s">
        <v>103</v>
      </c>
      <c r="K39" s="10" t="s">
        <v>218</v>
      </c>
      <c r="L39" s="11" t="s">
        <v>222</v>
      </c>
      <c r="M39" s="6" t="s">
        <v>43</v>
      </c>
      <c r="N39" s="25" t="s">
        <v>215</v>
      </c>
      <c r="O39" s="25" t="s">
        <v>215</v>
      </c>
      <c r="P39" s="9"/>
      <c r="Q39" s="13"/>
      <c r="R39" s="9"/>
      <c r="S39" s="9"/>
      <c r="T39" s="12"/>
      <c r="U39" s="12"/>
      <c r="V39" s="9"/>
      <c r="W39" s="9"/>
      <c r="X39" s="11"/>
      <c r="Y39" s="17" t="s">
        <v>45</v>
      </c>
      <c r="Z39" s="9" t="s">
        <v>223</v>
      </c>
      <c r="AA39" s="12" t="str">
        <f t="shared" si="1"/>
        <v>{
    "id": "M6-NyO-3a-A-3-EN-EN",
    "stimulus": "&lt;p&gt;One of the most viewed videos on a cooking channel has {{T1}} views. Decompose this number in the following way:&lt;/p&gt;&lt;p style=\"text-align:center;\"&gt;{{T1}} = {{Q1}} × 100 000 + {{Q2}} × ...&lt;/p&gt;",
    "template": "&lt;p style=\"text-align:center;\"&gt;{{T1}} = {{response}}&lt;/p&gt;",
    "feedback": "&lt;p&gt;To decompose a number, you need to separate its digits and multiply them by the unit followed by zeros.&lt;/p&gt;",
    "hint": "&lt;p&gt;To decompose a number, you need to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"{{Q1}}*100000+{{Q2}}*1000+{{Q3}}*100+{{Q4}}*10+{{Q5}}",
                "temp": true
            },
            {
                "name": "A1",
                "label": "{{function}}",
                "function": "{{Q1}}\\times100000+{{Q2}}\\times1000+{{Q3}}\\times100+{{Q4}}\\times10+{{Q5}}"
            }
        ],
        "uniques": true
    },
    "algorithm": {
        "name": "calculateOperation",
        "params": {
            "method": "equivLiteral",
            "keyboard": "INTERMEDIATE"
        }
    }
}</v>
      </c>
      <c r="AB39" s="13" t="str">
        <f t="shared" si="2"/>
        <v>M6-NyO-3a-A-3</v>
      </c>
      <c r="AC39" s="13" t="str">
        <f t="shared" si="3"/>
        <v>M6-NyO-3a-A-3-EN</v>
      </c>
      <c r="AD39" s="8" t="s">
        <v>47</v>
      </c>
      <c r="AE39" s="13"/>
      <c r="AF39" s="8" t="s">
        <v>48</v>
      </c>
      <c r="AG39" s="8" t="s">
        <v>49</v>
      </c>
    </row>
    <row r="40" ht="112.5" customHeight="1">
      <c r="A40" s="8" t="s">
        <v>224</v>
      </c>
      <c r="B40" s="8" t="s">
        <v>225</v>
      </c>
      <c r="C40" s="6" t="s">
        <v>35</v>
      </c>
      <c r="D40" s="7" t="s">
        <v>36</v>
      </c>
      <c r="E40" s="6"/>
      <c r="F40" s="9" t="s">
        <v>226</v>
      </c>
      <c r="G40" s="10"/>
      <c r="H40" s="10"/>
      <c r="I40" s="6" t="s">
        <v>212</v>
      </c>
      <c r="J40" s="6" t="s">
        <v>227</v>
      </c>
      <c r="K40" s="10" t="s">
        <v>228</v>
      </c>
      <c r="L40" s="10" t="s">
        <v>229</v>
      </c>
      <c r="M40" s="6" t="s">
        <v>43</v>
      </c>
      <c r="N40" s="24" t="s">
        <v>230</v>
      </c>
      <c r="O40" s="24" t="s">
        <v>231</v>
      </c>
      <c r="P40" s="24" t="s">
        <v>232</v>
      </c>
      <c r="Q40" s="13"/>
      <c r="R40" s="9"/>
      <c r="S40" s="9"/>
      <c r="T40" s="12"/>
      <c r="U40" s="12"/>
      <c r="V40" s="9"/>
      <c r="W40" s="9"/>
      <c r="X40" s="11"/>
      <c r="Y40" s="17" t="s">
        <v>45</v>
      </c>
      <c r="Z40" s="9" t="s">
        <v>233</v>
      </c>
      <c r="AA40" s="12" t="str">
        <f t="shared" si="1"/>
        <v>{
    "id": "M6-NyO-3b-I-1-EN-EN",
    "stimulus": "&lt;p&gt;Select if these equalities are correct or incorrect.&lt;/p&gt;",
    "feedback": "&lt;p&gt;To compose a number, you only need to multiply and add.&lt;/p&gt;",
    "hint":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"T1",
                "label": "{{function}}",
                "function": "{{Q1}}*100000 + {{Q2}}*1000 + {{Q3}}*100 + {{Q4}}",
                "temp": true
            },
            {
                "name": "T2",
                "label": "{{function}}",
                "function": "{{Q8}}*1000000 + {{Q1}}*10000 + {{Q7}}*100 + {{Q2}}*10",
                "temp": true
            },
            {
                "name": "T3",
                "label": "{{function}}",
                "function": "{{Q3}}*10000 + {{Q6}}*1000 + {{Q5}}*10 + {{Q9}}",
                "temp": true
            },
            {
                "name": "T4",
                "label": "{{function}}",
                "function": "{{Q5}}*10000000 + {{Q7}}*1000000 + {{Q9}}*1000 + {{Q3}}*100",
                "temp": true
            },
            {
                "name": "T5",
                "label": "{{function}}",
                "function": "{{Q4}}*1000 + {{Q8}}*100 + {{Q2}}*10 + {{Q6}}",
                "temp": true
            },
            {
                "name": "T6",
                "label": "{{function}}",
                "function": "{{Q1}}*1000000 + {{Q4}}*100000 + {{Q7}}*10000 + {{Q2}}*100",
                "temp": true
            },
            {
                "name": "T7",
                "label": "{{function}}",
                "function": "{{Q5}}*10000000 + {{Q7}}*10000 + {{Q9}}*1000 + {{Q3}}*100",
                "temp": true
            },
            {
                "name": "T8",
                "label": "{{function}}",
                "function": "{{Q4}}*10000 + {{Q8}}*100 + {{Q2}}*10 + {{Q6}}",
                "temp": true
            },
            {
                "name": "T9",
                "label": "{{function}}",
                "function": "{{Q1}}*1000000 + {{Q4}}*100000 + {{Q7}}*10000 + {{Q2}}*10",
                "temp": true
            },
            {
                "name": "A1",
                "label": "{{Q1}} × 100 000 + {{Q2}} × 1 000 + {{Q3}} × 100 + {{Q4}} = {{T1}}"
            },
            {
                "name": "A2",
                "label": "{{Q8}} × 1 000 000 + {{Q1}} × 10 000 + {{Q7}} × 100 + {{Q2}} × 10 = {{T2}}"
            },
            {
                "name": "A3",
                "label": "{{Q3}} × 10 000 + {{Q6}} × 1 000 + {{Q5}} × 10 + {{Q9}} = {{T3}}"
            },
            {
                "name": "A4",
                "label": "{{Q5}} × 10 000 000 + {{Q7}} × 1 000 000 + {{Q9}} × 1 000 + {{Q3}} × 100 = {{T4}}",
                "incorrect": true,
                "feedback": "The decomposed number is {{T7}}."
            },
            {
                "name": "A5",
                "label": "{{Q4}} × 1 000 + {{Q8}} × 100 + {{Q2}} × 10 + {{Q6}} = {{T5}}",
                "incorrect": true,
                "feedback": "The decomposed number is {{T8}}."
            },
            {
                "name": "A6",
                "label": "{{Q1}} × 1 000 000 + {{Q4}} × 100 000 + {{Q7}} × 10 000 + {{Q2}} × 10 = {{T6}}",
                "incorrect": true,
                "feedback": "The decomposed number is {{T9}}."
            }
        ],
        "uniques": true
    },
    "algorithm": {
        "name": "trueFalse",
        "template": "Choice matrix – inline",
        "params": {
            "countCorrect": 2,
            "countIncorrect": 1,
            "showCheckIcon": false,
            "options": [
                "Correct",
                "Incorrect"
            ]
        }
    }
}</v>
      </c>
      <c r="AB40" s="13" t="str">
        <f t="shared" si="2"/>
        <v>M6-NyO-3b-I-1</v>
      </c>
      <c r="AC40" s="13" t="str">
        <f t="shared" si="3"/>
        <v>M6-NyO-3b-I-1-EN</v>
      </c>
      <c r="AD40" s="8" t="s">
        <v>47</v>
      </c>
      <c r="AE40" s="13"/>
      <c r="AF40" s="8" t="s">
        <v>48</v>
      </c>
      <c r="AG40" s="8" t="s">
        <v>49</v>
      </c>
    </row>
    <row r="41" ht="112.5" customHeight="1">
      <c r="A41" s="8" t="s">
        <v>224</v>
      </c>
      <c r="B41" s="8" t="s">
        <v>225</v>
      </c>
      <c r="C41" s="6" t="s">
        <v>50</v>
      </c>
      <c r="D41" s="7" t="s">
        <v>36</v>
      </c>
      <c r="E41" s="6"/>
      <c r="F41" s="16" t="s">
        <v>234</v>
      </c>
      <c r="G41" s="11" t="s">
        <v>235</v>
      </c>
      <c r="H41" s="10"/>
      <c r="I41" s="6" t="s">
        <v>212</v>
      </c>
      <c r="J41" s="6" t="s">
        <v>103</v>
      </c>
      <c r="K41" s="10" t="s">
        <v>218</v>
      </c>
      <c r="L41" s="10" t="s">
        <v>236</v>
      </c>
      <c r="M41" s="6" t="s">
        <v>43</v>
      </c>
      <c r="N41" s="24" t="s">
        <v>230</v>
      </c>
      <c r="O41" s="24" t="s">
        <v>230</v>
      </c>
      <c r="P41" s="9"/>
      <c r="Q41" s="13"/>
      <c r="R41" s="9"/>
      <c r="S41" s="9"/>
      <c r="T41" s="12"/>
      <c r="U41" s="12"/>
      <c r="V41" s="9"/>
      <c r="W41" s="9"/>
      <c r="X41" s="11"/>
      <c r="Y41" s="17" t="s">
        <v>45</v>
      </c>
      <c r="Z41" s="9" t="s">
        <v>237</v>
      </c>
      <c r="AA41" s="12" t="str">
        <f t="shared" si="1"/>
        <v>{
    "id": "M6-NyO-3b-E-1-EN-EN",
    "stimulus": "&lt;p&gt;Compose the following number.&lt;/p&gt;",
    "template": "&lt;p style=\"text-align:center;\"&gt;{{Q1}} × 10 000 000 + {{Q2}} × 10 000 + {{Q3}} × 1 000 + {{Q4}} × 100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"{{Q1}}*10000000+{{Q2}}*10000+{{Q3}}*1000+{{Q4}}*100+{{Q5}}"
            }
        ],
        "uniques": true
    },
    "algorithm": {
        "name": "calculateOperation",
        "params": {
            "method": "equivLiteral",
            "keyboard": "NUMERICAL"
        }
    }
}</v>
      </c>
      <c r="AB41" s="13" t="str">
        <f t="shared" si="2"/>
        <v>M6-NyO-3b-E-1</v>
      </c>
      <c r="AC41" s="13" t="str">
        <f t="shared" si="3"/>
        <v>M6-NyO-3b-E-1-EN</v>
      </c>
      <c r="AD41" s="8" t="s">
        <v>47</v>
      </c>
      <c r="AE41" s="13"/>
      <c r="AF41" s="8" t="s">
        <v>48</v>
      </c>
      <c r="AG41" s="8" t="s">
        <v>49</v>
      </c>
    </row>
    <row r="42" ht="112.5" customHeight="1">
      <c r="A42" s="8" t="s">
        <v>224</v>
      </c>
      <c r="B42" s="8" t="s">
        <v>225</v>
      </c>
      <c r="C42" s="6" t="s">
        <v>50</v>
      </c>
      <c r="D42" s="7" t="s">
        <v>36</v>
      </c>
      <c r="E42" s="6"/>
      <c r="F42" s="16" t="s">
        <v>234</v>
      </c>
      <c r="G42" s="11" t="s">
        <v>238</v>
      </c>
      <c r="H42" s="10"/>
      <c r="I42" s="6" t="s">
        <v>212</v>
      </c>
      <c r="J42" s="6" t="s">
        <v>103</v>
      </c>
      <c r="K42" s="10" t="s">
        <v>218</v>
      </c>
      <c r="L42" s="10" t="s">
        <v>239</v>
      </c>
      <c r="M42" s="6" t="s">
        <v>43</v>
      </c>
      <c r="N42" s="24" t="s">
        <v>230</v>
      </c>
      <c r="O42" s="24" t="s">
        <v>230</v>
      </c>
      <c r="P42" s="9"/>
      <c r="Q42" s="13"/>
      <c r="R42" s="9"/>
      <c r="S42" s="9"/>
      <c r="T42" s="12"/>
      <c r="U42" s="12"/>
      <c r="V42" s="9"/>
      <c r="W42" s="9"/>
      <c r="X42" s="11"/>
      <c r="Y42" s="17" t="s">
        <v>45</v>
      </c>
      <c r="Z42" s="9" t="s">
        <v>240</v>
      </c>
      <c r="AA42" s="12" t="str">
        <f t="shared" si="1"/>
        <v>{
    "id": "M6-NyO-3b-E-2-EN-EN",
    "stimulus": "&lt;p&gt;Compose the following number.&lt;/p&gt;",
    "template": "&lt;p style=\"text-align:center;\"&gt;{{Q1}} × 1 000 000 + {{Q2}} × 100 000 + {{Q3}} × 10 000 + {{Q4}} × 10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"{{Q1}}*1000000+{{Q2}}*100000+{{Q3}}*10000+{{Q4}}*10+{{Q5}}"
            }
        ],
        "uniques": true
    },
    "algorithm": {
        "name": "calculateOperation",
        "params": {
            "method": "equivLiteral",
            "keyboard": "NUMERICAL"
        }
    }
}</v>
      </c>
      <c r="AB42" s="13" t="str">
        <f t="shared" si="2"/>
        <v>M6-NyO-3b-E-2</v>
      </c>
      <c r="AC42" s="13" t="str">
        <f t="shared" si="3"/>
        <v>M6-NyO-3b-E-2-EN</v>
      </c>
      <c r="AD42" s="8" t="s">
        <v>47</v>
      </c>
      <c r="AE42" s="13"/>
      <c r="AF42" s="8" t="s">
        <v>48</v>
      </c>
      <c r="AG42" s="8" t="s">
        <v>49</v>
      </c>
    </row>
    <row r="43" ht="112.5" customHeight="1">
      <c r="A43" s="8" t="s">
        <v>224</v>
      </c>
      <c r="B43" s="8" t="s">
        <v>225</v>
      </c>
      <c r="C43" s="6" t="s">
        <v>50</v>
      </c>
      <c r="D43" s="7" t="s">
        <v>36</v>
      </c>
      <c r="E43" s="6"/>
      <c r="F43" s="16" t="s">
        <v>234</v>
      </c>
      <c r="G43" s="10" t="s">
        <v>241</v>
      </c>
      <c r="H43" s="10"/>
      <c r="I43" s="6" t="s">
        <v>212</v>
      </c>
      <c r="J43" s="6" t="s">
        <v>103</v>
      </c>
      <c r="K43" s="10" t="s">
        <v>218</v>
      </c>
      <c r="L43" s="10" t="s">
        <v>242</v>
      </c>
      <c r="M43" s="6" t="s">
        <v>43</v>
      </c>
      <c r="N43" s="24" t="s">
        <v>230</v>
      </c>
      <c r="O43" s="24" t="s">
        <v>230</v>
      </c>
      <c r="P43" s="9"/>
      <c r="Q43" s="13"/>
      <c r="R43" s="9"/>
      <c r="S43" s="9"/>
      <c r="T43" s="12"/>
      <c r="U43" s="12"/>
      <c r="V43" s="9"/>
      <c r="W43" s="9"/>
      <c r="X43" s="11"/>
      <c r="Y43" s="17" t="s">
        <v>45</v>
      </c>
      <c r="Z43" s="9" t="s">
        <v>243</v>
      </c>
      <c r="AA43" s="12" t="str">
        <f t="shared" si="1"/>
        <v>{
    "id": "M6-NyO-3b-E-3-EN-EN",
    "stimulus": "&lt;p&gt;Compose the following number.&lt;/p&gt;",
    "template": "&lt;p style=\"text-align:center;\"&gt;{{Q1}} × 1 000 000 + {{Q2}} × 100 000 + {{Q3}} × 10 000 + {{Q4}} × 100 + {{Q5}} × 10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"{{Q1}}*1000000+{{Q2}}*100000+{{Q3}}*10000+{{Q4}}*100+{{Q5}}*10"
            }
        ],
        "uniques": true
    },
    "algorithm": {
        "name": "calculateOperation",
        "params": {
            "method": "equivLiteral",
            "keyboard": "NUMERICAL"
        }
    }
}</v>
      </c>
      <c r="AB43" s="13" t="str">
        <f t="shared" si="2"/>
        <v>M6-NyO-3b-E-3</v>
      </c>
      <c r="AC43" s="13" t="str">
        <f t="shared" si="3"/>
        <v>M6-NyO-3b-E-3-EN</v>
      </c>
      <c r="AD43" s="8" t="s">
        <v>47</v>
      </c>
      <c r="AE43" s="13"/>
      <c r="AF43" s="8" t="s">
        <v>48</v>
      </c>
      <c r="AG43" s="8" t="s">
        <v>49</v>
      </c>
    </row>
    <row r="44" ht="112.5" customHeight="1">
      <c r="A44" s="8" t="s">
        <v>224</v>
      </c>
      <c r="B44" s="8" t="s">
        <v>225</v>
      </c>
      <c r="C44" s="6" t="s">
        <v>69</v>
      </c>
      <c r="D44" s="7" t="s">
        <v>36</v>
      </c>
      <c r="E44" s="6"/>
      <c r="F44" s="9" t="s">
        <v>244</v>
      </c>
      <c r="G44" s="11" t="s">
        <v>245</v>
      </c>
      <c r="H44" s="10" t="s">
        <v>246</v>
      </c>
      <c r="I44" s="6"/>
      <c r="J44" s="6" t="s">
        <v>103</v>
      </c>
      <c r="K44" s="11" t="s">
        <v>247</v>
      </c>
      <c r="L44" s="11" t="s">
        <v>248</v>
      </c>
      <c r="M44" s="6" t="s">
        <v>43</v>
      </c>
      <c r="N44" s="24" t="s">
        <v>230</v>
      </c>
      <c r="O44" s="11" t="s">
        <v>249</v>
      </c>
      <c r="P44" s="9"/>
      <c r="Q44" s="13"/>
      <c r="R44" s="9"/>
      <c r="S44" s="9"/>
      <c r="T44" s="12"/>
      <c r="U44" s="12"/>
      <c r="V44" s="9"/>
      <c r="W44" s="9"/>
      <c r="X44" s="11"/>
      <c r="Y44" s="17" t="s">
        <v>45</v>
      </c>
      <c r="Z44" s="9" t="s">
        <v>250</v>
      </c>
      <c r="AA44" s="12" t="str">
        <f t="shared" si="1"/>
        <v>{
    "id": "M6-NyO-3b-A-1-EN-EN",
    "stimulus": "&lt;p&gt;A space agency sent a probe to make contact with alien life. It has already traveled {{Q1}} × &lt;span class=\"no-break\"&gt;1 000 000&lt;/span&gt; + {{Q2}} × &lt;span class=\"no-break\"&gt;100 000&lt;/span&gt; + {{Q3}} × &lt;span class=\"no-break\"&gt;10 000&lt;/span&gt; + {{Q4}} × &lt;span class=\"no-break\"&gt;1 000&lt;/span&gt; + {{Q5}} × 100 + {{Q6}} × 10 + {{Q7}} km. Type this distance as a natural number.&lt;/p&gt;",
    "template": "&lt;p&gt;The probe has traveled {{response}} km.&lt;/p&gt;",
    "hint": "&lt;p&gt;To compose a number, you just have to multiply and add.&lt;/p&gt;",
    "feedback": "&lt;p&gt;To compose a number, you just have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B44" s="13" t="str">
        <f t="shared" si="2"/>
        <v>M6-NyO-3b-A-1</v>
      </c>
      <c r="AC44" s="13" t="str">
        <f t="shared" si="3"/>
        <v>M6-NyO-3b-A-1-EN</v>
      </c>
      <c r="AD44" s="8" t="s">
        <v>47</v>
      </c>
      <c r="AE44" s="13"/>
      <c r="AF44" s="8" t="s">
        <v>48</v>
      </c>
      <c r="AG44" s="8" t="s">
        <v>49</v>
      </c>
    </row>
    <row r="45" ht="112.5" customHeight="1">
      <c r="A45" s="8" t="s">
        <v>224</v>
      </c>
      <c r="B45" s="8" t="s">
        <v>225</v>
      </c>
      <c r="C45" s="6" t="s">
        <v>69</v>
      </c>
      <c r="D45" s="7" t="s">
        <v>36</v>
      </c>
      <c r="E45" s="6"/>
      <c r="F45" s="9" t="s">
        <v>251</v>
      </c>
      <c r="G45" s="11" t="s">
        <v>252</v>
      </c>
      <c r="H45" s="10" t="s">
        <v>253</v>
      </c>
      <c r="I45" s="6"/>
      <c r="J45" s="6" t="s">
        <v>103</v>
      </c>
      <c r="K45" s="11" t="s">
        <v>247</v>
      </c>
      <c r="L45" s="11" t="s">
        <v>248</v>
      </c>
      <c r="M45" s="6" t="s">
        <v>43</v>
      </c>
      <c r="N45" s="24" t="s">
        <v>230</v>
      </c>
      <c r="O45" s="11" t="s">
        <v>249</v>
      </c>
      <c r="P45" s="9"/>
      <c r="Q45" s="13"/>
      <c r="R45" s="9"/>
      <c r="S45" s="9"/>
      <c r="T45" s="12"/>
      <c r="U45" s="12"/>
      <c r="V45" s="9"/>
      <c r="W45" s="9"/>
      <c r="X45" s="11"/>
      <c r="Y45" s="17" t="s">
        <v>45</v>
      </c>
      <c r="Z45" s="9" t="s">
        <v>254</v>
      </c>
      <c r="AA45" s="12" t="str">
        <f t="shared" si="1"/>
        <v>{
    "id": "M6-NyO-3b-A-2-EN-EN",
    "stimulus": "&lt;p&gt;An advertising agency has {{Q1}} × &lt;span class=\"no-break\"&gt;1 000 000&lt;/span&gt; + {{Q2}} × &lt;span class=\"no-break\"&gt;100 000&lt;/span&gt; + {{Q3}} × &lt;span class=\"no-break\"&gt;10 000&lt;/span&gt; + {{Q4}} × &lt;span class=\"no-break\"&gt;1 000&lt;/span&gt; + {{Q5}} × 100 + {{Q6}} × 10 + {{Q7}} negatives in storage. Type this amount as a natural number.&lt;/p&gt;",
    "template": "&lt;p&gt;There are {{response}} negatives in the agency.&lt;/p&gt;",
    "hint": "&lt;p&gt;To compose a number, you only need to multiply and add.&lt;/p&gt;",
    "feedback":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B45" s="13" t="str">
        <f t="shared" si="2"/>
        <v>M6-NyO-3b-A-2</v>
      </c>
      <c r="AC45" s="13" t="str">
        <f t="shared" si="3"/>
        <v>M6-NyO-3b-A-2-EN</v>
      </c>
      <c r="AD45" s="8" t="s">
        <v>47</v>
      </c>
      <c r="AE45" s="13"/>
      <c r="AF45" s="8" t="s">
        <v>48</v>
      </c>
      <c r="AG45" s="8" t="s">
        <v>49</v>
      </c>
    </row>
    <row r="46" ht="112.5" customHeight="1">
      <c r="A46" s="8" t="s">
        <v>224</v>
      </c>
      <c r="B46" s="8" t="s">
        <v>225</v>
      </c>
      <c r="C46" s="6" t="s">
        <v>69</v>
      </c>
      <c r="D46" s="7" t="s">
        <v>36</v>
      </c>
      <c r="E46" s="6"/>
      <c r="F46" s="9" t="s">
        <v>255</v>
      </c>
      <c r="G46" s="11" t="s">
        <v>256</v>
      </c>
      <c r="H46" s="10" t="s">
        <v>257</v>
      </c>
      <c r="I46" s="6"/>
      <c r="J46" s="6" t="s">
        <v>103</v>
      </c>
      <c r="K46" s="11" t="s">
        <v>247</v>
      </c>
      <c r="L46" s="11" t="s">
        <v>248</v>
      </c>
      <c r="M46" s="6" t="s">
        <v>43</v>
      </c>
      <c r="N46" s="24" t="s">
        <v>230</v>
      </c>
      <c r="O46" s="11" t="s">
        <v>249</v>
      </c>
      <c r="P46" s="9"/>
      <c r="Q46" s="13"/>
      <c r="R46" s="9"/>
      <c r="S46" s="9"/>
      <c r="T46" s="12"/>
      <c r="U46" s="12"/>
      <c r="V46" s="9"/>
      <c r="W46" s="9"/>
      <c r="X46" s="11"/>
      <c r="Y46" s="17" t="s">
        <v>45</v>
      </c>
      <c r="Z46" s="9" t="s">
        <v>258</v>
      </c>
      <c r="AA46" s="12" t="str">
        <f t="shared" si="1"/>
        <v>{
    "id": "M6-NyO-3b-A-3-EN-EN",
    "stimulus": "&lt;p&gt;An environmental organization that has been working for years on the reforestation of the Amazon rainforest has already planted {{Q1}} × &lt;span class=\"no-break\"&gt;1 000 000&lt;/span&gt; + {{Q2}} × &lt;span class=\"no-break\"&gt;100 000&lt;/span&gt; + {{Q3}} × &lt;span class=\"no-break\"&gt;10 000&lt;/span&gt; + {{Q4}} × &lt;span class=\"no-break\"&gt;1 000&lt;/span&gt; + {{Q5}} × 100 + {{Q6}} × 10 + {{Q7}} trees. Type this amount as a natural number.&lt;/p&gt;",
    "template": "&lt;p&gt;They have planted {{response}} trees.&lt;/p&gt;",
    "hint": "&lt;p&gt;To compose a number, just multiply and add.&lt;/p&gt;",
    "feedback": "&lt;p&gt;To compose a number, just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B46" s="13" t="str">
        <f t="shared" si="2"/>
        <v>M6-NyO-3b-A-3</v>
      </c>
      <c r="AC46" s="13" t="str">
        <f t="shared" si="3"/>
        <v>M6-NyO-3b-A-3-EN</v>
      </c>
      <c r="AD46" s="8" t="s">
        <v>47</v>
      </c>
      <c r="AE46" s="13"/>
      <c r="AF46" s="8" t="s">
        <v>48</v>
      </c>
      <c r="AG46" s="8" t="s">
        <v>49</v>
      </c>
    </row>
    <row r="47" ht="112.5" customHeight="1">
      <c r="A47" s="6" t="s">
        <v>259</v>
      </c>
      <c r="B47" s="8" t="s">
        <v>260</v>
      </c>
      <c r="C47" s="6" t="s">
        <v>35</v>
      </c>
      <c r="D47" s="7" t="s">
        <v>36</v>
      </c>
      <c r="E47" s="6"/>
      <c r="F47" s="16" t="s">
        <v>261</v>
      </c>
      <c r="G47" s="10"/>
      <c r="H47" s="10"/>
      <c r="I47" s="6" t="s">
        <v>212</v>
      </c>
      <c r="J47" s="8" t="s">
        <v>262</v>
      </c>
      <c r="K47" s="10" t="s">
        <v>263</v>
      </c>
      <c r="L47" s="11" t="s">
        <v>264</v>
      </c>
      <c r="M47" s="6" t="s">
        <v>43</v>
      </c>
      <c r="N47" s="10" t="s">
        <v>265</v>
      </c>
      <c r="O47" s="11" t="s">
        <v>266</v>
      </c>
      <c r="P47" s="12"/>
      <c r="Q47" s="13"/>
      <c r="R47" s="9"/>
      <c r="S47" s="9"/>
      <c r="T47" s="12"/>
      <c r="U47" s="9"/>
      <c r="V47" s="9"/>
      <c r="W47" s="9"/>
      <c r="X47" s="13"/>
      <c r="Y47" s="17" t="s">
        <v>45</v>
      </c>
      <c r="Z47" s="9" t="s">
        <v>267</v>
      </c>
      <c r="AA47" s="12" t="str">
        <f t="shared" si="1"/>
        <v>{
    "id": "M6-NyO-4a-I-1-EN-EN",
    "stimulus": "&lt;p&gt;Select the number with the thousands closest to {{T1}}.&lt;/p&gt;",
    "hint": "&lt;p&gt;To approximate a number to the thousands, you must identify which two thousands it falls between and choose the closest one.&lt;/p&gt;",
    "feedback": "&lt;p&gt;To approximate a number to the thousands, identify which two thousands it falls between. In this case, it falls between {{T2}} and {{T3}}.&lt;/p&gt;&lt;p&gt;Then check which thousand it is closest to. In this case, {{T1}} is {{T4}} units away from {{T2}} and {{T5}} units away from {{T3}}, so the nearest thousand is &lt;span class=\"no-break\"&gt;{{A1}}.&lt;/span&gt;&lt;/p&gt;",
    "seed": {
        "parameters": [
            {
                "name": "Q1",
                "label": null,
                "min": 3000,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"name": "A2",
                "label": "{{function}}",
                "function": "math.round({{T1}}/1000)*1000 + 1000",
                "incorrect": true
            },
            {
                "name": "A3",
                "label": "{{function}}",
                "function": "math.round({{T1}}/1000)*1000 - 1000",
                "incorrect": true
            },
            {
                "name": "A4",
                "label": "{{function}}",
                "function": "math.round({{T1}}/1000)*1000 + 2000",
                "incorrect": true
            },
            {
                "name": "A5",
                "label": "{{function}}",
                "function": "math.round({{T1}}/1000)*1000 - 2000",
                "incorrect": true
            }
        ],
        "uniques": true
    },
    "algorithm": {
        "name": "trueFalse",
        "template": "Multiple choice – standard",
        "params": {
            "countCorrect": 1,
            "countIncorrect": 2,
            "showCheckIcon": false,
            "columns": 3
        }
    }
}</v>
      </c>
      <c r="AB47" s="13" t="str">
        <f t="shared" si="2"/>
        <v>M6-NyO-4a-I-1</v>
      </c>
      <c r="AC47" s="13" t="str">
        <f t="shared" si="3"/>
        <v>M6-NyO-4a-I-1-EN</v>
      </c>
      <c r="AD47" s="8" t="s">
        <v>47</v>
      </c>
      <c r="AE47" s="13"/>
      <c r="AF47" s="8" t="s">
        <v>48</v>
      </c>
      <c r="AG47" s="8" t="s">
        <v>49</v>
      </c>
    </row>
    <row r="48" ht="112.5" customHeight="1">
      <c r="A48" s="6" t="s">
        <v>259</v>
      </c>
      <c r="B48" s="8" t="s">
        <v>260</v>
      </c>
      <c r="C48" s="6" t="s">
        <v>35</v>
      </c>
      <c r="D48" s="7" t="s">
        <v>36</v>
      </c>
      <c r="E48" s="6"/>
      <c r="F48" s="16" t="s">
        <v>268</v>
      </c>
      <c r="G48" s="10"/>
      <c r="H48" s="10"/>
      <c r="I48" s="6" t="s">
        <v>212</v>
      </c>
      <c r="J48" s="8" t="s">
        <v>262</v>
      </c>
      <c r="K48" s="11" t="s">
        <v>269</v>
      </c>
      <c r="L48" s="11" t="s">
        <v>270</v>
      </c>
      <c r="M48" s="8" t="s">
        <v>43</v>
      </c>
      <c r="N48" s="11" t="s">
        <v>271</v>
      </c>
      <c r="O48" s="11" t="s">
        <v>272</v>
      </c>
      <c r="P48" s="9"/>
      <c r="Q48" s="13"/>
      <c r="R48" s="9"/>
      <c r="S48" s="9"/>
      <c r="T48" s="12"/>
      <c r="U48" s="9"/>
      <c r="V48" s="9"/>
      <c r="W48" s="9"/>
      <c r="X48" s="13"/>
      <c r="Y48" s="17" t="s">
        <v>45</v>
      </c>
      <c r="Z48" s="9" t="s">
        <v>273</v>
      </c>
      <c r="AA48" s="12" t="str">
        <f t="shared" si="1"/>
        <v>{
    "id": "M6-NyO-4a-I-2-EN-EN",
    "stimulus": "&lt;p&gt;Select the number with the ten thousands closest to {{T1}}.&lt;/p&gt;",
    "hint": "&lt;p&gt;To approximate a number to the ten thousands, you must identify which two thousands it falls between and choose the closest one.&lt;/p&gt;",
    "feedback": "&lt;p&gt;To approximate a number to the ten thousands, identify which two thousands it falls between. In this case, between {{T2}} and {{T3}}.&lt;/p&gt;&lt;p&gt;Then check which ten thousand is closer. In this case, {{T1}} is {{T4}} units away from {{T2}} and {{T5}} units away from {{T3}}, so the closest ten thousand is &lt;span class=\"no-break\"&gt;{{A1}}.&lt;/span&gt;&lt;/p&gt;",
    "seed": {
        "parameters": [
            {
                "name": "Q1",
                "label": null,
                "min": 1000,
                "max": 9000,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"name": "A2",
                "label": "{{function}}",
                "function": "math.round({{T1}}/10000)*10000 + 10000",
                "incorrect": true
            },
            {
                "name": "A3",
                "label": "{{function}}",
                "function": "math.round({{T1}}/10000)*10000 - 10000",
                "incorrect": true
            },
            {
                "name": "A4",
                "label": "{{function}}",
                "function": "math.round({{T1}}/10000)*10000 + 20000",
                "incorrect": true
            },
            {
                "name": "A5",
                "label": "{{function}}",
                "function": "math.round({{T1}}/10000)*10000 - 20000",
                "incorrect": true
            }
        ],
        "uniques": true
    },
    "algorithm": {
        "name": "trueFalse",
        "template": "Multiple choice – standard",
        "params": {
            "countCorrect": 1,
            "countIncorrect": 2,
            "showCheckIcon": false,
            "columns": 3
        }
    }
}</v>
      </c>
      <c r="AB48" s="13" t="str">
        <f t="shared" si="2"/>
        <v>M6-NyO-4a-I-2</v>
      </c>
      <c r="AC48" s="13" t="str">
        <f t="shared" si="3"/>
        <v>M6-NyO-4a-I-2-EN</v>
      </c>
      <c r="AD48" s="8" t="s">
        <v>47</v>
      </c>
      <c r="AE48" s="13"/>
      <c r="AF48" s="8" t="s">
        <v>48</v>
      </c>
      <c r="AG48" s="8" t="s">
        <v>49</v>
      </c>
    </row>
    <row r="49" ht="112.5" customHeight="1">
      <c r="A49" s="6" t="s">
        <v>259</v>
      </c>
      <c r="B49" s="8" t="s">
        <v>260</v>
      </c>
      <c r="C49" s="6" t="s">
        <v>35</v>
      </c>
      <c r="D49" s="7" t="s">
        <v>36</v>
      </c>
      <c r="E49" s="6"/>
      <c r="F49" s="16" t="s">
        <v>274</v>
      </c>
      <c r="G49" s="10"/>
      <c r="H49" s="10"/>
      <c r="I49" s="6" t="s">
        <v>212</v>
      </c>
      <c r="J49" s="8" t="s">
        <v>262</v>
      </c>
      <c r="K49" s="11" t="s">
        <v>269</v>
      </c>
      <c r="L49" s="11" t="s">
        <v>275</v>
      </c>
      <c r="M49" s="8" t="s">
        <v>43</v>
      </c>
      <c r="N49" s="11" t="s">
        <v>276</v>
      </c>
      <c r="O49" s="11" t="s">
        <v>277</v>
      </c>
      <c r="P49" s="9"/>
      <c r="Q49" s="13"/>
      <c r="R49" s="9"/>
      <c r="S49" s="9"/>
      <c r="T49" s="12"/>
      <c r="U49" s="9"/>
      <c r="V49" s="9"/>
      <c r="W49" s="9"/>
      <c r="X49" s="13"/>
      <c r="Y49" s="17" t="s">
        <v>45</v>
      </c>
      <c r="Z49" s="9" t="s">
        <v>278</v>
      </c>
      <c r="AA49" s="12" t="str">
        <f t="shared" si="1"/>
        <v>{
    "id": "M6-NyO-4a-I-3-EN-EN",
    "stimulus": "&lt;p&gt;Select the number with the hundred thousand closest to {{T1}}.&lt;/p&gt;",
    "hint": "&lt;p&gt;To approximate a number to the nearest hundred thousand, you must identify which two thousands it falls between and choose the closest one.&lt;/p&gt;",
    "feedback": "&lt;p&gt;To approximate a number to the hundred thousand, identify which two thousands it falls between. In this case, it falls between {{T2}} and {{T3}}.&lt;/p&gt;&lt;p&gt;Then check which hundred thousand is closer. In this case, {{T1}} is {{T4}} units away from {{T2}} and {{T5}} units away from {{T3}}, so the closest hundred thousand is &lt;span class=\"no-break\"&gt;{{A1}}.&lt;/span&gt;&lt;/p&gt;",
    "seed": {
        "parameters": [
            {
                "name": "Q1",
                "label": null,
                "min": 1000,
                "max": 9000,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"name": "A2",
                "label": "{{function}}",
                "function": "math.round({{T1}}/100000)*100000 + 100000",
                "incorrect": true
            },
            {
                "name": "A3",
                "label": "{{function}}",
                "function": "math.round({{T1}}/100000)*100000 - 100000",
                "incorrect": true
            },
            {
                "name": "A4",
                "label": "{{function}}",
                "function": "math.round({{T1}}/100000)*100000 + 200000",
                "incorrect": true
            },
            {
                "name": "A5",
                "label": "{{function}}",
                "function": "math.round({{T1}}/100000)*100000 - 200000",
                "incorrect": true
            }
        ],
        "uniques": true
    },
    "algorithm": {
        "name": "trueFalse",
        "template": "Multiple choice – standard",
        "params": {
            "countCorrect": 1,
            "countIncorrect": 2,
            "showCheckIcon": false,"columns":3
        }
    }
}</v>
      </c>
      <c r="AB49" s="13" t="str">
        <f t="shared" si="2"/>
        <v>M6-NyO-4a-I-3</v>
      </c>
      <c r="AC49" s="13" t="str">
        <f t="shared" si="3"/>
        <v>M6-NyO-4a-I-3-EN</v>
      </c>
      <c r="AD49" s="8" t="s">
        <v>47</v>
      </c>
      <c r="AE49" s="13"/>
      <c r="AF49" s="8" t="s">
        <v>48</v>
      </c>
      <c r="AG49" s="8" t="s">
        <v>49</v>
      </c>
    </row>
    <row r="50" ht="112.5" customHeight="1">
      <c r="A50" s="6" t="s">
        <v>259</v>
      </c>
      <c r="B50" s="8" t="s">
        <v>260</v>
      </c>
      <c r="C50" s="6" t="s">
        <v>50</v>
      </c>
      <c r="D50" s="7" t="s">
        <v>36</v>
      </c>
      <c r="E50" s="6"/>
      <c r="F50" s="9" t="s">
        <v>279</v>
      </c>
      <c r="G50" s="10" t="s">
        <v>280</v>
      </c>
      <c r="H50" s="10"/>
      <c r="I50" s="6"/>
      <c r="J50" s="6" t="s">
        <v>103</v>
      </c>
      <c r="K50" s="11" t="s">
        <v>281</v>
      </c>
      <c r="L50" s="11" t="s">
        <v>282</v>
      </c>
      <c r="M50" s="6" t="s">
        <v>43</v>
      </c>
      <c r="N50" s="10" t="s">
        <v>265</v>
      </c>
      <c r="O50" s="11" t="s">
        <v>266</v>
      </c>
      <c r="P50" s="9"/>
      <c r="Q50" s="13"/>
      <c r="R50" s="9"/>
      <c r="S50" s="9"/>
      <c r="T50" s="9"/>
      <c r="U50" s="9"/>
      <c r="V50" s="9"/>
      <c r="W50" s="9"/>
      <c r="X50" s="13"/>
      <c r="Y50" s="17" t="s">
        <v>45</v>
      </c>
      <c r="Z50" s="9" t="s">
        <v>283</v>
      </c>
      <c r="AA50" s="12" t="str">
        <f t="shared" si="1"/>
        <v>{
    "id": "M6-NyO-4a-E-1-EN-EN",
    "stimulus": "&lt;p&gt;Approximate the following number to the closest thousands and type it.&lt;/p&gt;",
    "template": "&lt;p&gt;The number with the closest thousands to {{T1}} is {{response}}.&lt;/p&gt;",
    "hint": "&lt;p&gt;To approximate a number to the thousands units, you must identify which two thousands it falls between and choose the closest one.&lt;/p&gt;",
    "feedback": "&lt;p&gt;To approximate a number to the thousands, identify which two thousands it falls between. In this case, it falls between {{T2}} and {{T3}}.&lt;/p&gt;&lt;p&gt;Then check which is the closest thousands. In this case, {{T1}} is {{T4}} units away from {{T2}} and {{T5}} units away from {{T3}}, so the closest thousands is {{A1}}.&lt;/p&gt;",
    "seed": {
        "parameters": [
            {
                "name": "Q1",
                "label": null,
                "min": 1000,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v>
      </c>
      <c r="AB50" s="13" t="str">
        <f t="shared" si="2"/>
        <v>M6-NyO-4a-E-1</v>
      </c>
      <c r="AC50" s="13" t="str">
        <f t="shared" si="3"/>
        <v>M6-NyO-4a-E-1-EN</v>
      </c>
      <c r="AD50" s="8" t="s">
        <v>47</v>
      </c>
      <c r="AE50" s="13"/>
      <c r="AF50" s="8" t="s">
        <v>48</v>
      </c>
      <c r="AG50" s="8" t="s">
        <v>49</v>
      </c>
    </row>
    <row r="51" ht="112.5" customHeight="1">
      <c r="A51" s="6" t="s">
        <v>259</v>
      </c>
      <c r="B51" s="8" t="s">
        <v>260</v>
      </c>
      <c r="C51" s="6" t="s">
        <v>50</v>
      </c>
      <c r="D51" s="7" t="s">
        <v>36</v>
      </c>
      <c r="E51" s="6"/>
      <c r="F51" s="9" t="s">
        <v>284</v>
      </c>
      <c r="G51" s="10" t="s">
        <v>285</v>
      </c>
      <c r="H51" s="10"/>
      <c r="I51" s="6"/>
      <c r="J51" s="6" t="s">
        <v>103</v>
      </c>
      <c r="K51" s="11" t="s">
        <v>286</v>
      </c>
      <c r="L51" s="11" t="s">
        <v>287</v>
      </c>
      <c r="M51" s="6" t="s">
        <v>43</v>
      </c>
      <c r="N51" s="11" t="s">
        <v>271</v>
      </c>
      <c r="O51" s="11" t="s">
        <v>288</v>
      </c>
      <c r="P51" s="9"/>
      <c r="Q51" s="13"/>
      <c r="R51" s="9"/>
      <c r="S51" s="9"/>
      <c r="T51" s="9"/>
      <c r="U51" s="9"/>
      <c r="V51" s="9"/>
      <c r="W51" s="9"/>
      <c r="X51" s="13"/>
      <c r="Y51" s="17" t="s">
        <v>45</v>
      </c>
      <c r="Z51" s="9" t="s">
        <v>289</v>
      </c>
      <c r="AA51" s="12" t="str">
        <f t="shared" si="1"/>
        <v>{
    "id": "M6-NyO-4a-E-2-EN-EN",
    "stimulus": "&lt;p&gt;Approximate the following number to the closest ten thousands and type it.&lt;/p&gt;",
    "template": "&lt;p&gt;The number with the ten thousands place closest to {{T1}} is {{response}}.&lt;/p&gt;",
    "hint": "&lt;p&gt;To approximate a number to the ten thousands, you must identify which two ten thousands it falls between and choose the closest one.&lt;/p&gt;",
    "feedback": "&lt;p&gt;To approximate a number to the ten thousands, identify which two ten thousands it falls between. In this case, it falls between {{T2}} and {{T3}}.&lt;/p&gt;&lt;p&gt;Then check which ten thousands place is closer. In this case, {{T1}} is {{T4}} units away from {{T2}} and {{T5}} units away from {{T3}}, so the closest ten thousands place is {{A1}}.&lt;/p&gt;",
    "seed": {
        "parameters": [
            {
                "name": "Q1",
                "label": null,
                "min": 10000,
                "max": 90000,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v>
      </c>
      <c r="AB51" s="13" t="str">
        <f t="shared" si="2"/>
        <v>M6-NyO-4a-E-2</v>
      </c>
      <c r="AC51" s="13" t="str">
        <f t="shared" si="3"/>
        <v>M6-NyO-4a-E-2-EN</v>
      </c>
      <c r="AD51" s="8" t="s">
        <v>47</v>
      </c>
      <c r="AE51" s="13"/>
      <c r="AF51" s="8" t="s">
        <v>48</v>
      </c>
      <c r="AG51" s="8" t="s">
        <v>49</v>
      </c>
    </row>
    <row r="52" ht="112.5" customHeight="1">
      <c r="A52" s="6" t="s">
        <v>259</v>
      </c>
      <c r="B52" s="8" t="s">
        <v>260</v>
      </c>
      <c r="C52" s="6" t="s">
        <v>50</v>
      </c>
      <c r="D52" s="7" t="s">
        <v>36</v>
      </c>
      <c r="E52" s="6"/>
      <c r="F52" s="9" t="s">
        <v>290</v>
      </c>
      <c r="G52" s="10" t="s">
        <v>291</v>
      </c>
      <c r="H52" s="10"/>
      <c r="I52" s="6"/>
      <c r="J52" s="6" t="s">
        <v>103</v>
      </c>
      <c r="K52" s="10" t="s">
        <v>292</v>
      </c>
      <c r="L52" s="11" t="s">
        <v>293</v>
      </c>
      <c r="M52" s="6" t="s">
        <v>43</v>
      </c>
      <c r="N52" s="11" t="s">
        <v>276</v>
      </c>
      <c r="O52" s="11" t="s">
        <v>277</v>
      </c>
      <c r="P52" s="9"/>
      <c r="Q52" s="13"/>
      <c r="R52" s="12"/>
      <c r="S52" s="12"/>
      <c r="T52" s="12"/>
      <c r="U52" s="12"/>
      <c r="V52" s="12"/>
      <c r="W52" s="12"/>
      <c r="X52" s="13"/>
      <c r="Y52" s="17" t="s">
        <v>45</v>
      </c>
      <c r="Z52" s="9" t="s">
        <v>294</v>
      </c>
      <c r="AA52" s="12" t="str">
        <f t="shared" si="1"/>
        <v>{
    "id": "M6-NyO-4a-E-3-EN-EN",
    "stimulus": "&lt;p&gt;Approximate the following number to the closest hundred thousands and type it.&lt;/p&gt;",
    "template": "&lt;p&gt;The number with the hundred thousands place closest to {{T1}} is {{response}}.&lt;/p&gt;",
    "hint": "&lt;p&gt;To approximate a number to the hundred thousands, you must identify which two hundred thousands it falls between and choose the closest one.&lt;/p&gt;",
    "feedback": "&lt;p&gt;To approximate a number to the hundred thousands, identify which two hundred thousands it falls between. In this case, it falls between {{T2}} and {{T3}}. Then check which hundred thousand is closest. Here, {{T1}} is {{T4}} units away from {{T2}} and {{T5}} units away from {{T3}}, so the nearest hundred thousand is {{A1}}.&lt;/p&gt;",
    "seed": {
        "parameters": [
            {
                "name": "Q1",
                "label": null,
                "min": 10000,
                "max": 90000,
                "step": 10
            },
            {
                "name": "Q2",
                "label": null,
                "min": 1,
                "max": 9,
                "step": 1
            }
        ],
        "calculated": [
            {
                "name": "T1",
                "label": "{{function}}",
                "function": "{{Q1}}*1000+{{Q2}}*100",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v>
      </c>
      <c r="AB52" s="13" t="str">
        <f t="shared" si="2"/>
        <v>M6-NyO-4a-E-3</v>
      </c>
      <c r="AC52" s="13" t="str">
        <f t="shared" si="3"/>
        <v>M6-NyO-4a-E-3-EN</v>
      </c>
      <c r="AD52" s="8" t="s">
        <v>47</v>
      </c>
      <c r="AE52" s="13"/>
      <c r="AF52" s="8" t="s">
        <v>48</v>
      </c>
      <c r="AG52" s="8" t="s">
        <v>49</v>
      </c>
    </row>
    <row r="53" ht="112.5" customHeight="1">
      <c r="A53" s="6" t="s">
        <v>259</v>
      </c>
      <c r="B53" s="8" t="s">
        <v>260</v>
      </c>
      <c r="C53" s="6" t="s">
        <v>69</v>
      </c>
      <c r="D53" s="7" t="s">
        <v>36</v>
      </c>
      <c r="E53" s="6"/>
      <c r="F53" s="9" t="s">
        <v>295</v>
      </c>
      <c r="G53" s="11" t="s">
        <v>296</v>
      </c>
      <c r="H53" s="10"/>
      <c r="I53" s="6"/>
      <c r="J53" s="6" t="s">
        <v>103</v>
      </c>
      <c r="K53" s="11" t="s">
        <v>297</v>
      </c>
      <c r="L53" s="11" t="s">
        <v>282</v>
      </c>
      <c r="M53" s="6" t="s">
        <v>43</v>
      </c>
      <c r="N53" s="10" t="s">
        <v>265</v>
      </c>
      <c r="O53" s="11" t="s">
        <v>298</v>
      </c>
      <c r="P53" s="9"/>
      <c r="Q53" s="13"/>
      <c r="R53" s="12"/>
      <c r="S53" s="12"/>
      <c r="T53" s="12"/>
      <c r="U53" s="12"/>
      <c r="V53" s="12"/>
      <c r="W53" s="12"/>
      <c r="X53" s="13"/>
      <c r="Y53" s="17" t="s">
        <v>45</v>
      </c>
      <c r="Z53" s="9" t="s">
        <v>299</v>
      </c>
      <c r="AA53" s="12" t="str">
        <f t="shared" si="1"/>
        <v>{
    "id": "M6-NyO-4a-A-1-EN-EN",
    "stimulus": "&lt;p&gt;A gas station sold {{T1}} l of gasoline. Approximate this number to the nearest thousand.&lt;/p&gt;",
    "template": "&lt;p&gt;Approximately, the gas station sold {{response}} l of gasoline.&lt;/p&gt;",
    "hint": "&lt;p&gt;To approximate a number to the nearest thousand, you have to find between which two thousands it lies and choose the closest one.&lt;/p&gt;",
    "feedback": "&lt;p&gt;To approximate the liters of gasoline sold to the nearest thousand, find between which two thousands it lies. In this case, it lies between {{T2}} and {{T3}}.&lt;/p&gt;&lt;p&gt;Then check which thousand is closer. In this case, {{T1}} is {{T4}} units away from {{T2}} and {{T5}} units away from {{T3}}, so the closest thousand is {{A1}}.&lt;/p&gt;",
    "seed": {
        "parameters": [
            {
                "name": "Q1",
                "label": null,
                "min": 10000,
                "max": 50000,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v>
      </c>
      <c r="AB53" s="13" t="str">
        <f t="shared" si="2"/>
        <v>M6-NyO-4a-A-1</v>
      </c>
      <c r="AC53" s="13" t="str">
        <f t="shared" si="3"/>
        <v>M6-NyO-4a-A-1-EN</v>
      </c>
      <c r="AD53" s="8" t="s">
        <v>47</v>
      </c>
      <c r="AE53" s="13"/>
      <c r="AF53" s="8" t="s">
        <v>48</v>
      </c>
      <c r="AG53" s="8" t="s">
        <v>49</v>
      </c>
    </row>
    <row r="54" ht="112.5" customHeight="1">
      <c r="A54" s="6" t="s">
        <v>259</v>
      </c>
      <c r="B54" s="8" t="s">
        <v>260</v>
      </c>
      <c r="C54" s="6" t="s">
        <v>69</v>
      </c>
      <c r="D54" s="7" t="s">
        <v>36</v>
      </c>
      <c r="E54" s="6"/>
      <c r="F54" s="9" t="s">
        <v>300</v>
      </c>
      <c r="G54" s="10" t="s">
        <v>301</v>
      </c>
      <c r="H54" s="10"/>
      <c r="I54" s="6"/>
      <c r="J54" s="6" t="s">
        <v>103</v>
      </c>
      <c r="K54" s="10" t="s">
        <v>302</v>
      </c>
      <c r="L54" s="11" t="s">
        <v>287</v>
      </c>
      <c r="M54" s="6" t="s">
        <v>43</v>
      </c>
      <c r="N54" s="11" t="s">
        <v>271</v>
      </c>
      <c r="O54" s="11" t="s">
        <v>303</v>
      </c>
      <c r="P54" s="9"/>
      <c r="Q54" s="13"/>
      <c r="R54" s="12"/>
      <c r="S54" s="12"/>
      <c r="T54" s="12"/>
      <c r="U54" s="12"/>
      <c r="V54" s="12"/>
      <c r="W54" s="12"/>
      <c r="X54" s="13"/>
      <c r="Y54" s="17" t="s">
        <v>45</v>
      </c>
      <c r="Z54" s="9" t="s">
        <v>304</v>
      </c>
      <c r="AA54" s="12" t="str">
        <f t="shared" si="1"/>
        <v>{
    "id": "M6-NyO-4a-A-2-EN-EN",
    "stimulus": "&lt;p&gt;There are {{T1}} inhabitants in a city. Approximate this number to the ten thousands.&lt;/p&gt;",
    "template": "&lt;p&gt;Approximately, {{response}} people live in the city.&lt;/p&gt;",
    "hint": "&lt;p&gt;To approximate a number to the ten thousands, you have to find between which two ten thousands it lies and choose the closest one.&lt;/p&gt;",
    "feedback": "&lt;p&gt;To approximate the number of inhabitants to the ten thousands, find between which two ten thousands it lies. In this case, it lies between {{T2}} and &lt;span class=\"no-break\"&gt;{{T3}}&lt;/span&gt;.&lt;/p&gt;&lt;p&gt;Then check which ten thousand is closer. In this case, {{T1}} is {{T4}} units away from {{T2}} and {{T5}} units away from {{T3}}, so the closest ten thousand is {{A1}}.&lt;/p&gt;",
    "seed": {
        "parameters": [
            {
                "name": "Q1",
                "label": null,
                "min": 10000,
                "max": 50000,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v>
      </c>
      <c r="AB54" s="13" t="str">
        <f t="shared" si="2"/>
        <v>M6-NyO-4a-A-2</v>
      </c>
      <c r="AC54" s="13" t="str">
        <f t="shared" si="3"/>
        <v>M6-NyO-4a-A-2-EN</v>
      </c>
      <c r="AD54" s="8" t="s">
        <v>47</v>
      </c>
      <c r="AE54" s="13"/>
      <c r="AF54" s="8" t="s">
        <v>48</v>
      </c>
      <c r="AG54" s="8" t="s">
        <v>49</v>
      </c>
    </row>
    <row r="55" ht="112.5" customHeight="1">
      <c r="A55" s="6" t="s">
        <v>259</v>
      </c>
      <c r="B55" s="8" t="s">
        <v>260</v>
      </c>
      <c r="C55" s="6" t="s">
        <v>69</v>
      </c>
      <c r="D55" s="7" t="s">
        <v>36</v>
      </c>
      <c r="E55" s="6"/>
      <c r="F55" s="9" t="s">
        <v>305</v>
      </c>
      <c r="G55" s="11" t="s">
        <v>306</v>
      </c>
      <c r="H55" s="10"/>
      <c r="I55" s="6"/>
      <c r="J55" s="6" t="s">
        <v>103</v>
      </c>
      <c r="K55" s="10" t="s">
        <v>302</v>
      </c>
      <c r="L55" s="11" t="s">
        <v>293</v>
      </c>
      <c r="M55" s="6" t="s">
        <v>43</v>
      </c>
      <c r="N55" s="11" t="s">
        <v>276</v>
      </c>
      <c r="O55" s="11" t="s">
        <v>307</v>
      </c>
      <c r="P55" s="9"/>
      <c r="Q55" s="13"/>
      <c r="R55" s="12"/>
      <c r="S55" s="12"/>
      <c r="T55" s="12"/>
      <c r="U55" s="12"/>
      <c r="V55" s="12"/>
      <c r="W55" s="12"/>
      <c r="X55" s="13"/>
      <c r="Y55" s="17" t="s">
        <v>45</v>
      </c>
      <c r="Z55" s="9" t="s">
        <v>308</v>
      </c>
      <c r="AA55" s="12" t="str">
        <f t="shared" si="1"/>
        <v>{
    "id": "M6-NyO-4a-A-3-EN-EN",
    "stimulus": "&lt;p&gt;A music group sold {{T1}} tickets during their tour. Approximate this number to the hundred thousands.&lt;/p&gt;",
    "template": "&lt;p&gt;Approximately, they sold {{response}} tickets.&lt;/p&gt;",
    "hint": "&lt;p&gt;To approximate a number to the hundred thousands, you have to find between which two hundred thousands it lies and choose the closest one.&lt;/p&gt;",
    "feedback": "&lt;p&gt;To approximate the number of tickets sold to the hundred thousands, look between which two hundred thousands it lies. In this case, it lies between &lt;span class=\"no-break\"&gt;{{T2}}&lt;/span&gt; and {{T3}}.&lt;/p&gt;&lt;p&gt;Then check which hundred thousand is closer. In this case, {{T1}} is {{T4}} units away from {{T2}} and {{T5}} units away from {{T3}}, so the closest hundred thousands is {{A1}}.&lt;/p&gt;",
    "seed": {
        "parameters": [
            {
                "name": "Q1",
                "label": null,
                "min": 10000,
                "max": 50000,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v>
      </c>
      <c r="AB55" s="13" t="str">
        <f t="shared" si="2"/>
        <v>M6-NyO-4a-A-3</v>
      </c>
      <c r="AC55" s="13" t="str">
        <f t="shared" si="3"/>
        <v>M6-NyO-4a-A-3-EN</v>
      </c>
      <c r="AD55" s="8" t="s">
        <v>47</v>
      </c>
      <c r="AE55" s="13"/>
      <c r="AF55" s="8" t="s">
        <v>48</v>
      </c>
      <c r="AG55" s="8" t="s">
        <v>49</v>
      </c>
    </row>
    <row r="56" ht="112.5" customHeight="1">
      <c r="A56" s="6" t="s">
        <v>309</v>
      </c>
      <c r="B56" s="6" t="s">
        <v>310</v>
      </c>
      <c r="C56" s="6" t="s">
        <v>35</v>
      </c>
      <c r="D56" s="7" t="s">
        <v>36</v>
      </c>
      <c r="E56" s="6"/>
      <c r="F56" s="9" t="s">
        <v>311</v>
      </c>
      <c r="G56" s="10"/>
      <c r="H56" s="10" t="s">
        <v>312</v>
      </c>
      <c r="I56" s="6"/>
      <c r="J56" s="6" t="s">
        <v>313</v>
      </c>
      <c r="K56" s="10" t="s">
        <v>314</v>
      </c>
      <c r="L56" s="10" t="s">
        <v>315</v>
      </c>
      <c r="M56" s="6" t="s">
        <v>43</v>
      </c>
      <c r="N56" s="11" t="s">
        <v>316</v>
      </c>
      <c r="O56" s="11" t="s">
        <v>317</v>
      </c>
      <c r="P56" s="9"/>
      <c r="Q56" s="13"/>
      <c r="R56" s="12"/>
      <c r="S56" s="12"/>
      <c r="T56" s="12"/>
      <c r="U56" s="12"/>
      <c r="V56" s="12"/>
      <c r="W56" s="12"/>
      <c r="X56" s="13"/>
      <c r="Y56" s="17" t="s">
        <v>45</v>
      </c>
      <c r="Z56" s="9" t="s">
        <v>318</v>
      </c>
      <c r="AA56" s="12" t="str">
        <f t="shared" si="1"/>
        <v>{
    "id": "M6-NyO-5a-I-1-EN-EN",
    "stimulus": "&lt;p&gt;Drag each result to the corresponding addition.&lt;/p&gt;",
    "template": "",
    "hint": "&lt;p&gt;This is the result of the first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"feedback": "&lt;p&gt;This is the result of the first addition:&lt;/p&gt;&lt;div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
    "seed": {
        "parameters": [
            {
                "name": "Q1",
                "label": null,
                "min": 10000,
                "max": 99999,
                "step": 1
            },
            {
                "name": "Q2",
                "label": null,
                "min": 10000,
                "max": 99999,
                "step": 1
            },
            {
                "name": "Q3",
                "label": null,
                "min": 10000,
                "max": 99999,
                "step": 1
            },
            {
                "name": "Q4",
                "label": null,
                "min": 10000,
                "max": 99999,
                "step": 1
            },
            {
                "name": "Q5",
                "label": null,
                "min": 10000,
                "max": 99999,
                "step": 1
            },
            {
                "name": "Q6",
                "label": null,
                "min": 10000,
                "max": 99999,
                "step": 1
            }
        ],
        "calculated": [
            {
                "name": "A1",
                "label": "{{Q1}} + {{Q2}}",
                "function": "{{Q1}}+{{Q2}}\r"
            },
            {
                "name": "A2",
                "label": "{{Q3}} + {{Q4}}",
                "function": "{{Q3}}+{{Q4}}\r"
            },
            {
                "name": "A3",
                "label": "{{Q5}} + {{Q6}}",
                "function": "{{Q5}}+{{Q6}}"
            }
        ],
        "uniques": true
    },
    "algorithm": {
        "name": "linkOperationResult",
        "params": {
            "invert": [
                "true"
            ]
        },
        "template": "Match list"
    }
}</v>
      </c>
      <c r="AB56" s="13" t="str">
        <f t="shared" si="2"/>
        <v>M6-NyO-5a-I-1</v>
      </c>
      <c r="AC56" s="13" t="str">
        <f t="shared" si="3"/>
        <v>M6-NyO-5a-I-1-EN</v>
      </c>
      <c r="AD56" s="8" t="s">
        <v>47</v>
      </c>
      <c r="AE56" s="13"/>
      <c r="AF56" s="8" t="s">
        <v>48</v>
      </c>
      <c r="AG56" s="8" t="s">
        <v>49</v>
      </c>
    </row>
    <row r="57" ht="112.5" customHeight="1">
      <c r="A57" s="6" t="s">
        <v>309</v>
      </c>
      <c r="B57" s="6" t="s">
        <v>310</v>
      </c>
      <c r="C57" s="6" t="s">
        <v>50</v>
      </c>
      <c r="D57" s="7" t="s">
        <v>36</v>
      </c>
      <c r="E57" s="6"/>
      <c r="F57" s="16" t="s">
        <v>319</v>
      </c>
      <c r="G57" s="10" t="s">
        <v>320</v>
      </c>
      <c r="H57" s="10" t="s">
        <v>321</v>
      </c>
      <c r="I57" s="6"/>
      <c r="J57" s="6" t="s">
        <v>103</v>
      </c>
      <c r="K57" s="25" t="s">
        <v>322</v>
      </c>
      <c r="L57" s="10" t="s">
        <v>323</v>
      </c>
      <c r="M57" s="6" t="s">
        <v>43</v>
      </c>
      <c r="N57" s="11" t="s">
        <v>324</v>
      </c>
      <c r="O57" s="11" t="s">
        <v>325</v>
      </c>
      <c r="P57" s="10"/>
      <c r="Q57" s="13"/>
      <c r="R57" s="12"/>
      <c r="S57" s="12"/>
      <c r="T57" s="12"/>
      <c r="U57" s="12"/>
      <c r="V57" s="12"/>
      <c r="W57" s="12"/>
      <c r="X57" s="13"/>
      <c r="Y57" s="17" t="s">
        <v>45</v>
      </c>
      <c r="Z57" s="9" t="s">
        <v>326</v>
      </c>
      <c r="AA57" s="12" t="str">
        <f t="shared" si="1"/>
        <v>{"id":"M6-NyO-5a-E-1-EN-EN","stimulus":"&lt;p&gt;Calculate the following addition.&lt;/p&gt;","template":"&lt;p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8%;\"&gt;{{Q1}}&lt;/span&gt;&lt;/div&gt;&lt;/div&gt;&lt;/div&gt;&lt;/div&gt;","feedback":"&lt;p&gt;This is the result of the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style=\"position:absolute;right:20%;top:65%;\"&gt;{{A1}}&lt;/span&gt;&lt;span class=\"lemo-graphie-label\" style=\"position:absolute;right:20%;top:35%;\"&gt;{{Q2}}&lt;/span&gt;&lt;span class=\"lemo-graphie-label\" style=\"position:absolute;right:20%;top: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AB57" s="13" t="str">
        <f t="shared" si="2"/>
        <v>M6-NyO-5a-E-1</v>
      </c>
      <c r="AC57" s="13" t="str">
        <f t="shared" si="3"/>
        <v>M6-NyO-5a-E-1-EN</v>
      </c>
      <c r="AD57" s="8" t="s">
        <v>47</v>
      </c>
      <c r="AE57" s="13"/>
      <c r="AF57" s="8" t="s">
        <v>48</v>
      </c>
      <c r="AG57" s="8" t="s">
        <v>49</v>
      </c>
    </row>
    <row r="58" ht="112.5" customHeight="1">
      <c r="A58" s="6" t="s">
        <v>309</v>
      </c>
      <c r="B58" s="6" t="s">
        <v>310</v>
      </c>
      <c r="C58" s="6" t="s">
        <v>69</v>
      </c>
      <c r="D58" s="7" t="s">
        <v>36</v>
      </c>
      <c r="E58" s="6"/>
      <c r="F58" s="9" t="s">
        <v>327</v>
      </c>
      <c r="G58" s="11" t="s">
        <v>328</v>
      </c>
      <c r="H58" s="10" t="s">
        <v>329</v>
      </c>
      <c r="I58" s="6"/>
      <c r="J58" s="13" t="s">
        <v>103</v>
      </c>
      <c r="K58" s="10" t="s">
        <v>330</v>
      </c>
      <c r="L58" s="10" t="s">
        <v>323</v>
      </c>
      <c r="M58" s="6" t="s">
        <v>43</v>
      </c>
      <c r="N58" s="11" t="s">
        <v>331</v>
      </c>
      <c r="O58" s="11" t="s">
        <v>332</v>
      </c>
      <c r="P58" s="10"/>
      <c r="Q58" s="13"/>
      <c r="R58" s="12"/>
      <c r="S58" s="12"/>
      <c r="T58" s="12"/>
      <c r="U58" s="12"/>
      <c r="V58" s="12"/>
      <c r="W58" s="12"/>
      <c r="X58" s="13"/>
      <c r="Y58" s="17" t="s">
        <v>45</v>
      </c>
      <c r="Z58" s="9" t="s">
        <v>333</v>
      </c>
      <c r="AA58" s="12" t="str">
        <f t="shared" si="1"/>
        <v>{
    "id": "M6-NyO-5a-A-1-EN-EN",
    "stimulus": "&lt;p&gt;To make a cake, Daniela needs a package of {{Q1}} g of flour and another one of {{Q2}} g. How many grams does she use in total?&lt;/p&gt;",
    "template": "&lt;p&gt;She uses {{response}} g of flour.&lt;/p&gt;",
    "hint": "&lt;div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B58" s="13" t="str">
        <f t="shared" si="2"/>
        <v>M6-NyO-5a-A-1</v>
      </c>
      <c r="AC58" s="13" t="str">
        <f t="shared" si="3"/>
        <v>M6-NyO-5a-A-1-EN</v>
      </c>
      <c r="AD58" s="8" t="s">
        <v>47</v>
      </c>
      <c r="AE58" s="13"/>
      <c r="AF58" s="8" t="s">
        <v>48</v>
      </c>
      <c r="AG58" s="8" t="s">
        <v>49</v>
      </c>
    </row>
    <row r="59" ht="112.5" customHeight="1">
      <c r="A59" s="6" t="s">
        <v>309</v>
      </c>
      <c r="B59" s="6" t="s">
        <v>310</v>
      </c>
      <c r="C59" s="6" t="s">
        <v>69</v>
      </c>
      <c r="D59" s="7" t="s">
        <v>36</v>
      </c>
      <c r="E59" s="6"/>
      <c r="F59" s="9" t="s">
        <v>334</v>
      </c>
      <c r="G59" s="11" t="s">
        <v>335</v>
      </c>
      <c r="H59" s="10" t="s">
        <v>336</v>
      </c>
      <c r="I59" s="6"/>
      <c r="J59" s="13" t="s">
        <v>103</v>
      </c>
      <c r="K59" s="10" t="s">
        <v>330</v>
      </c>
      <c r="L59" s="10" t="s">
        <v>323</v>
      </c>
      <c r="M59" s="6" t="s">
        <v>43</v>
      </c>
      <c r="N59" s="11" t="s">
        <v>331</v>
      </c>
      <c r="O59" s="11" t="s">
        <v>332</v>
      </c>
      <c r="P59" s="10"/>
      <c r="Q59" s="13"/>
      <c r="R59" s="9"/>
      <c r="S59" s="9"/>
      <c r="T59" s="12"/>
      <c r="U59" s="12"/>
      <c r="V59" s="9"/>
      <c r="W59" s="9"/>
      <c r="X59" s="13"/>
      <c r="Y59" s="17" t="s">
        <v>45</v>
      </c>
      <c r="Z59" s="9" t="s">
        <v>337</v>
      </c>
      <c r="AA59" s="12" t="str">
        <f t="shared" si="1"/>
        <v>{
    "id": "M6-NyO-5a-A-2-EN-EN",
    "stimulus": "&lt;p&gt;Alex is setting up the greenhouse for the next planting. He has {{Q1}} tomato plants and {{Q2}} pepper plants. How many plants are there?&lt;/p&gt;",
    "template": "&lt;p&gt;In the greenhouse, there are {{response}} plants.&lt;/p&gt;",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B59" s="13" t="str">
        <f t="shared" si="2"/>
        <v>M6-NyO-5a-A-2</v>
      </c>
      <c r="AC59" s="13" t="str">
        <f t="shared" si="3"/>
        <v>M6-NyO-5a-A-2-EN</v>
      </c>
      <c r="AD59" s="8" t="s">
        <v>47</v>
      </c>
      <c r="AE59" s="13"/>
      <c r="AF59" s="8" t="s">
        <v>48</v>
      </c>
      <c r="AG59" s="8" t="s">
        <v>49</v>
      </c>
    </row>
    <row r="60" ht="112.5" customHeight="1">
      <c r="A60" s="6" t="s">
        <v>309</v>
      </c>
      <c r="B60" s="6" t="s">
        <v>310</v>
      </c>
      <c r="C60" s="6" t="s">
        <v>69</v>
      </c>
      <c r="D60" s="7" t="s">
        <v>36</v>
      </c>
      <c r="E60" s="6"/>
      <c r="F60" s="16" t="s">
        <v>338</v>
      </c>
      <c r="G60" s="10" t="s">
        <v>339</v>
      </c>
      <c r="H60" s="10" t="s">
        <v>340</v>
      </c>
      <c r="I60" s="6"/>
      <c r="J60" s="13" t="s">
        <v>103</v>
      </c>
      <c r="K60" s="10" t="s">
        <v>330</v>
      </c>
      <c r="L60" s="10" t="s">
        <v>323</v>
      </c>
      <c r="M60" s="6" t="s">
        <v>43</v>
      </c>
      <c r="N60" s="11" t="s">
        <v>331</v>
      </c>
      <c r="O60" s="11" t="s">
        <v>332</v>
      </c>
      <c r="P60" s="10"/>
      <c r="Q60" s="13"/>
      <c r="R60" s="9"/>
      <c r="S60" s="9"/>
      <c r="T60" s="12"/>
      <c r="U60" s="12"/>
      <c r="V60" s="9"/>
      <c r="W60" s="9"/>
      <c r="X60" s="13"/>
      <c r="Y60" s="17" t="s">
        <v>45</v>
      </c>
      <c r="Z60" s="9" t="s">
        <v>341</v>
      </c>
      <c r="AA60" s="12" t="str">
        <f t="shared" si="1"/>
        <v>{
    "id": "M6-NyO-5a-A-3-EN-EN",
    "stimulus": "&lt;p&gt;Anna is going on a great sailing trip with two legs. The first leg is {{Q1}} nautical miles and the second leg is {{Q2}} miles. How many nautical miles is the trip?&lt;/p&gt;",
    "template": "&lt;p&gt;The trip covers {{response}} nautical miles.&lt;/p&gt;",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B60" s="13" t="str">
        <f t="shared" si="2"/>
        <v>M6-NyO-5a-A-3</v>
      </c>
      <c r="AC60" s="13" t="str">
        <f t="shared" si="3"/>
        <v>M6-NyO-5a-A-3-EN</v>
      </c>
      <c r="AD60" s="8" t="s">
        <v>47</v>
      </c>
      <c r="AE60" s="13"/>
      <c r="AF60" s="8" t="s">
        <v>48</v>
      </c>
      <c r="AG60" s="8" t="s">
        <v>49</v>
      </c>
    </row>
    <row r="61" ht="112.5" customHeight="1">
      <c r="A61" s="6" t="s">
        <v>342</v>
      </c>
      <c r="B61" s="6" t="s">
        <v>343</v>
      </c>
      <c r="C61" s="6" t="s">
        <v>35</v>
      </c>
      <c r="D61" s="7" t="s">
        <v>36</v>
      </c>
      <c r="E61" s="6"/>
      <c r="F61" s="16" t="s">
        <v>344</v>
      </c>
      <c r="G61" s="10"/>
      <c r="H61" s="10" t="s">
        <v>345</v>
      </c>
      <c r="I61" s="6"/>
      <c r="J61" s="8" t="s">
        <v>346</v>
      </c>
      <c r="K61" s="11" t="s">
        <v>347</v>
      </c>
      <c r="L61" s="11" t="s">
        <v>348</v>
      </c>
      <c r="M61" s="6" t="s">
        <v>43</v>
      </c>
      <c r="N61" s="10" t="s">
        <v>349</v>
      </c>
      <c r="O61" s="11" t="s">
        <v>350</v>
      </c>
      <c r="P61" s="9" t="s">
        <v>351</v>
      </c>
      <c r="Q61" s="13"/>
      <c r="R61" s="12"/>
      <c r="S61" s="12"/>
      <c r="T61" s="12"/>
      <c r="U61" s="12"/>
      <c r="V61" s="12"/>
      <c r="W61" s="12"/>
      <c r="X61" s="13"/>
      <c r="Y61" s="17" t="s">
        <v>45</v>
      </c>
      <c r="Z61" s="9" t="s">
        <v>352</v>
      </c>
      <c r="AA61" s="12" t="str">
        <f t="shared" si="1"/>
        <v>{
    "id": "M6-NyO-5b-I-1-EN-EN",
    "stimulus": "&lt;p&gt;Which of these equations show the commutative property of addition?&lt;/p&gt;",
    "hint": "&lt;p&gt;Additions satisfy the commutative property because the order of the addends does not change the result.&lt;/p&gt;",
    "feedback": "&lt;p&gt;Additions satisfy the commutative property because the order of the addends does not change the result:&lt;/p&gt;&lt;p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"&lt;p&gt;In this addition, the associative property is demonstrated: the way the addends are grouped does not change the product.&lt;/p&gt;"
            },
            {
                "name": "A4",
                "label": "{{Q7}} + ({{Q4}} + {{Q1}}) + {{Q3}} = ({{Q7}} + {{Q4}}) + ({{Q1}} + {{Q3}})",
                "incorrect": true,
                "feedback": "&lt;p&gt;In this addition, the associative property is demonstrated: the way the addends are grouped does not change the product.&lt;/p&gt;"
            },
            {
                "name": "A5",
                "label": "{{Q6}} × ({{Q2}} + {{Q1}}) = {{Q6}} × {{Q2}} + {{Q6}} × {{Q1}}",
                "incorrect": true,
                "feedback": "&lt;p&gt;In this addition, the distributive property is demonstrated: the multiplication of an addition is the addition of two multiplications.&lt;/p&gt;"
            },
            {
                "name": "A6",
                "label": "{{Q4}} × ({{Q7}} + {{Q8}} + {{Q2}}) = {{Q4}} × {{Q7}} + {{Q4}} × {{Q8}} + {{Q4}} × {{Q2}}",
                "incorrect": true,
                "feedback": "&lt;p&gt;In this addition, the distributive property is demonstrated: the multiplication of an addition is the addition of two multiplications.&lt;/p&gt;"
            }
        ],
        "uniques": true
    },
    "algorithm": {
        "name": "trueFalse",
        "template": "Multiple choice – multiple response",
        "params": {
            "countCorrect": 2,
            "countIncorrect": 1
        }
    }
}</v>
      </c>
      <c r="AB61" s="13" t="str">
        <f t="shared" si="2"/>
        <v>M6-NyO-5b-I-1</v>
      </c>
      <c r="AC61" s="13" t="str">
        <f t="shared" si="3"/>
        <v>M6-NyO-5b-I-1-EN</v>
      </c>
      <c r="AD61" s="8" t="s">
        <v>47</v>
      </c>
      <c r="AE61" s="13"/>
      <c r="AF61" s="8" t="s">
        <v>48</v>
      </c>
      <c r="AG61" s="8" t="s">
        <v>49</v>
      </c>
    </row>
    <row r="62" ht="112.5" customHeight="1">
      <c r="A62" s="6" t="s">
        <v>342</v>
      </c>
      <c r="B62" s="6" t="s">
        <v>343</v>
      </c>
      <c r="C62" s="6" t="s">
        <v>50</v>
      </c>
      <c r="D62" s="7" t="s">
        <v>36</v>
      </c>
      <c r="E62" s="6"/>
      <c r="F62" s="16" t="s">
        <v>353</v>
      </c>
      <c r="G62" s="10" t="s">
        <v>354</v>
      </c>
      <c r="H62" s="10" t="s">
        <v>355</v>
      </c>
      <c r="I62" s="6"/>
      <c r="J62" s="6" t="s">
        <v>103</v>
      </c>
      <c r="K62" s="11" t="s">
        <v>356</v>
      </c>
      <c r="L62" s="10" t="s">
        <v>357</v>
      </c>
      <c r="M62" s="6" t="s">
        <v>43</v>
      </c>
      <c r="N62" s="11" t="s">
        <v>358</v>
      </c>
      <c r="O62" s="11" t="s">
        <v>359</v>
      </c>
      <c r="P62" s="9"/>
      <c r="Q62" s="13"/>
      <c r="R62" s="12"/>
      <c r="S62" s="12"/>
      <c r="T62" s="12"/>
      <c r="U62" s="12"/>
      <c r="V62" s="12"/>
      <c r="W62" s="12"/>
      <c r="X62" s="13"/>
      <c r="Y62" s="17" t="s">
        <v>45</v>
      </c>
      <c r="Z62" s="9" t="s">
        <v>360</v>
      </c>
      <c r="AA62" s="12" t="str">
        <f t="shared" si="1"/>
        <v>{
    "id": "M6-NyO-5b-E-1-EN-EN",
    "stimulus": "&lt;p&gt;Rewrite the following addition so that the commutative property of addition is satisfied.&lt;/p&gt;",
    "template": "&lt;p style=\"text-align:center;\"&gt;{{Q1}} + {{Q2}} = {{response}} + {{response}} = {{T1}}&lt;/p&gt;",
    "hint": "&lt;p&gt;Additions satisfy the commutative property because the order of the addends does not change the result.&lt;/p&gt;",
    "feedback": "&lt;p&gt;Additions satisfy the commutative property because the order of the addends does not change the result.&lt;/p&gt;",
    "seed": {
        "parameters": [
            {
                "name": "Q1",
                "label": null,
                "min": 100,
                "max": 500,
                "step": 1
            },
            {
                "name": "Q2",
                "label": null,
                "min": 100,
                "max": 500,
                "step": 1
            }
        ],
        "calculated": [
            {
                "name": "A1",
                "label": "{{function}}",
                "function": "{{Q2}}"
            },
            {
                "name": "A1",
                "label": "{{function}}",
                "function": "{{Q1}}"
            },
            {
                "name": "T1",
                "label": "{{function}}",
                "function": "{{Q1}}+{{Q2}}",
                "temp": true
            }
        ],
        "uniques": true
    },
    "algorithm": {
        "name": "calculateOperation",
        "params": {
            "method": "equivLiteral",
            "keyboard": "NUMERICAL"
        }
    }
}</v>
      </c>
      <c r="AB62" s="13" t="str">
        <f t="shared" si="2"/>
        <v>M6-NyO-5b-E-1</v>
      </c>
      <c r="AC62" s="13" t="str">
        <f t="shared" si="3"/>
        <v>M6-NyO-5b-E-1-EN</v>
      </c>
      <c r="AD62" s="8" t="s">
        <v>47</v>
      </c>
      <c r="AE62" s="13"/>
      <c r="AF62" s="8" t="s">
        <v>48</v>
      </c>
      <c r="AG62" s="8" t="s">
        <v>49</v>
      </c>
    </row>
    <row r="63" ht="112.5" customHeight="1">
      <c r="A63" s="6" t="s">
        <v>361</v>
      </c>
      <c r="B63" s="6" t="s">
        <v>362</v>
      </c>
      <c r="C63" s="6" t="s">
        <v>35</v>
      </c>
      <c r="D63" s="7" t="s">
        <v>36</v>
      </c>
      <c r="E63" s="6"/>
      <c r="F63" s="16" t="s">
        <v>363</v>
      </c>
      <c r="G63" s="10"/>
      <c r="H63" s="10" t="s">
        <v>364</v>
      </c>
      <c r="I63" s="6"/>
      <c r="J63" s="8" t="s">
        <v>346</v>
      </c>
      <c r="K63" s="10" t="s">
        <v>347</v>
      </c>
      <c r="L63" s="11" t="s">
        <v>365</v>
      </c>
      <c r="M63" s="6" t="s">
        <v>43</v>
      </c>
      <c r="N63" s="11" t="s">
        <v>366</v>
      </c>
      <c r="O63" s="11" t="s">
        <v>367</v>
      </c>
      <c r="P63" s="10" t="s">
        <v>368</v>
      </c>
      <c r="Q63" s="13"/>
      <c r="R63" s="12"/>
      <c r="S63" s="12"/>
      <c r="T63" s="12"/>
      <c r="U63" s="12"/>
      <c r="V63" s="16"/>
      <c r="W63" s="16"/>
      <c r="X63" s="13"/>
      <c r="Y63" s="17" t="s">
        <v>45</v>
      </c>
      <c r="Z63" s="9" t="s">
        <v>369</v>
      </c>
      <c r="AA63" s="12" t="str">
        <f t="shared" si="1"/>
        <v>{
    "id": "M6-NyO-5c-I-1-EN-EN",
    "stimulus": "&lt;p&gt;Which of these equivalencies show the associative property of addition?&lt;/p&gt;",
    "hint": "&lt;p&gt;Additions satisfy the associative property because the way the numbers are grouped does not change the result.&lt;/p&gt;",
    "feedback": "&lt;p&gt;Additions satisfy the associative property because the way the numbers are grouped does not change the result:&lt;/p&gt;&lt;p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"&lt;p&gt;In this addition, we can see the commutative property: the order of the numbers does not change the result.&lt;/p&gt;"
            },
            {
                "name": "A2",
                "label": "{{Q3}} + {{Q4}} + {{Q5}} = {{Q5}} + {{Q3}} + {{Q4}}",
                "incorrect": true,
                "feedback": "&lt;p&gt;In this addition, we can see the commutative property: the order of the numbers does not change the result.&lt;/p&gt;"
            },
            {
                "name": "A3",
                "label": "({{Q2}} + {{Q4}}) + {{Q1}} = {{Q2}} + ({{Q4}} + {{Q1}})"
            },
            {
                "name": "A4",
                "label": "{{Q7}} + ({{Q4}} + {{Q1}}) + {{Q3}} = ({{Q7}} + {{Q4}}) + ({{Q1}} + {{Q3}})"
            },
            {
                "name": "A5",
                "label": "{{Q6}} × ({{Q2}} + {{Q1}}) = {{Q6}} × {{Q2}} + {{Q6}} × {{Q1}}",
                "incorrect": true,
                "feedback": "&lt;p&gt;In this addition, we can see the distributive property: the multiplication of a sum is the addition of two multiplications.&lt;/p&gt;"
            },
            {
                "name": "A6",
                "label": "{{Q4}} × ({{Q7}} + {{Q8}} + {{Q2}}) = {{Q4}} × {{Q7}} + {{Q4}} × {{Q8}} + {{Q4}} × {{Q2}}",
                "incorrect": true,
                "feedback": "&lt;p&gt;In this addition, we can see the distributive property: the multiplication of a sum is the addition of two multiplications.&lt;/p&gt;"
            }
        ],
        "uniques": true
    },
    "algorithm": {
        "name": "trueFalse",
        "template": "Multiple choice – multiple response",
        "params": {
            "countCorrect": 2,
            "countIncorrect": 1}}}</v>
      </c>
      <c r="AB63" s="13" t="str">
        <f t="shared" si="2"/>
        <v>M6-NyO-5c-I-1</v>
      </c>
      <c r="AC63" s="13" t="str">
        <f t="shared" si="3"/>
        <v>M6-NyO-5c-I-1-EN</v>
      </c>
      <c r="AD63" s="8" t="s">
        <v>47</v>
      </c>
      <c r="AE63" s="13"/>
      <c r="AF63" s="8" t="s">
        <v>48</v>
      </c>
      <c r="AG63" s="8" t="s">
        <v>49</v>
      </c>
    </row>
    <row r="64" ht="112.5" customHeight="1">
      <c r="A64" s="6" t="s">
        <v>361</v>
      </c>
      <c r="B64" s="6" t="s">
        <v>362</v>
      </c>
      <c r="C64" s="6" t="s">
        <v>50</v>
      </c>
      <c r="D64" s="7" t="s">
        <v>36</v>
      </c>
      <c r="E64" s="6"/>
      <c r="F64" s="16" t="s">
        <v>370</v>
      </c>
      <c r="G64" s="11" t="s">
        <v>371</v>
      </c>
      <c r="H64" s="10" t="s">
        <v>372</v>
      </c>
      <c r="I64" s="6"/>
      <c r="J64" s="6" t="s">
        <v>103</v>
      </c>
      <c r="K64" s="10" t="s">
        <v>373</v>
      </c>
      <c r="L64" s="10" t="s">
        <v>374</v>
      </c>
      <c r="M64" s="6" t="s">
        <v>43</v>
      </c>
      <c r="N64" s="11" t="s">
        <v>366</v>
      </c>
      <c r="O64" s="11" t="s">
        <v>375</v>
      </c>
      <c r="P64" s="16"/>
      <c r="Q64" s="13"/>
      <c r="R64" s="12"/>
      <c r="S64" s="12"/>
      <c r="T64" s="12"/>
      <c r="U64" s="12"/>
      <c r="V64" s="16"/>
      <c r="W64" s="16"/>
      <c r="X64" s="13"/>
      <c r="Y64" s="17" t="s">
        <v>45</v>
      </c>
      <c r="Z64" s="9" t="s">
        <v>376</v>
      </c>
      <c r="AA64" s="12" t="str">
        <f t="shared" si="1"/>
        <v>{
    "id": "M6-NyO-5c-E-1-EN-EN",
    "stimulus": "&lt;p&gt;Use the associative property to calculate the following addition.&lt;/p&gt;",
    "template": "&lt;p style=\"text-align:center;\"&gt;({{Q1}} + {{Q2}}) + {{Q3}} = {{response}} + {{Q3}} = {{response}}&lt;/p&gt;&lt;p style=\"text-align:center;\"&gt;{{Q1}} + ({{Q2}} + {{Q3}}) = {{Q1}} + {{response}} = {{response}}&lt;/p&gt;",
    "hint": "&lt;p&gt;Additions satisfy the associative property because the way of grouping the addends does not alter the result.&lt;/p&gt;",
    "feedback": "&lt;p&gt;Additions satisfy the associative property because the way of grouping the addends does not alter the result:&lt;/p&gt;&lt;p style=\"text-align:center;\"&gt;({{Q1}} + {{Q2}}) + {{Q3}} = {{Q1}} + ({{Q2}} + {{Q3}}) = {{A2}}&lt;/p&gt;",
    "seed": {
        "parameters": [
            {
                "name": "Q1",
                "label": null,
                "min": 100,
                "max": 500,
                "step": 1
            },
            {
                "name": "Q2",
                "label": null,
                "min": 100,
                "max": 500,
                "step": 1
            },
            {
                "name": "Q3",
                "label": null,
                "min": 100,
                "max": 500,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v>
      </c>
      <c r="AB64" s="13" t="str">
        <f t="shared" si="2"/>
        <v>M6-NyO-5c-E-1</v>
      </c>
      <c r="AC64" s="13" t="str">
        <f t="shared" si="3"/>
        <v>M6-NyO-5c-E-1-EN</v>
      </c>
      <c r="AD64" s="8" t="s">
        <v>47</v>
      </c>
      <c r="AE64" s="13"/>
      <c r="AF64" s="8" t="s">
        <v>48</v>
      </c>
      <c r="AG64" s="8" t="s">
        <v>49</v>
      </c>
    </row>
    <row r="65" ht="112.5" customHeight="1">
      <c r="A65" s="6" t="s">
        <v>361</v>
      </c>
      <c r="B65" s="6" t="s">
        <v>362</v>
      </c>
      <c r="C65" s="6" t="s">
        <v>50</v>
      </c>
      <c r="D65" s="7" t="s">
        <v>36</v>
      </c>
      <c r="E65" s="6"/>
      <c r="F65" s="16" t="s">
        <v>370</v>
      </c>
      <c r="G65" s="11" t="s">
        <v>377</v>
      </c>
      <c r="H65" s="10" t="s">
        <v>372</v>
      </c>
      <c r="I65" s="6"/>
      <c r="J65" s="6" t="s">
        <v>103</v>
      </c>
      <c r="K65" s="10" t="s">
        <v>373</v>
      </c>
      <c r="L65" s="11" t="s">
        <v>378</v>
      </c>
      <c r="M65" s="6" t="s">
        <v>43</v>
      </c>
      <c r="N65" s="11" t="s">
        <v>366</v>
      </c>
      <c r="O65" s="11" t="s">
        <v>379</v>
      </c>
      <c r="P65" s="16"/>
      <c r="Q65" s="13"/>
      <c r="R65" s="12"/>
      <c r="S65" s="12"/>
      <c r="T65" s="12"/>
      <c r="U65" s="12"/>
      <c r="V65" s="16"/>
      <c r="W65" s="16"/>
      <c r="X65" s="13"/>
      <c r="Y65" s="17" t="s">
        <v>45</v>
      </c>
      <c r="Z65" s="9" t="s">
        <v>380</v>
      </c>
      <c r="AA65" s="12" t="str">
        <f t="shared" si="1"/>
        <v>{
    "id": "M6-NyO-5c-E-2-EN-EN",
    "stimulus": "&lt;p&gt;Use the associative property to calculate the following addition.&lt;/p&gt;",
    "template": "&lt;p style=\"text-align:center;\"&gt;{{Q1}} + ({{Q2}} + {{Q3}}) = {{Q1}} + {{response}} = {{response}}&lt;/p&gt;&lt;p style=\"text-align:center;\"&gt;({{Q1}} + {{Q2}}) + {{Q3}}) = {{response}} + {{Q3}} = {{response}}&lt;/p&gt;",
    "hint": "&lt;p&gt;Additions satisfy the associative property because the way the addends are grouped does not change the result.&lt;/p&gt;",
    "feedback": "&lt;p&gt;Additions satisfy the associative property because the way the addends are grouped does not change the result:&lt;/p&gt;&lt;p style=\"text-align:center;\"&gt;{{Q1}} + ({{Q2}}+ {{Q3}}) = ({{Q1}} + {{Q2}}) + {{Q3}} = {{A2}}&lt;/p&gt;",
    "seed": {
        "parameters": [
            {
                "name": "Q1",
                "label": null,
                "min": 100,
                "max": 500,
                "step": 1
            },
            {
                "name": "Q2",
                "label": null,
                "min": 100,
                "max": 500,
                "step": 1
            },
            {
                "name": "Q3",
                "label": null,
                "min": 100,
                "max": 500,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AB65" s="13" t="str">
        <f t="shared" si="2"/>
        <v>M6-NyO-5c-E-2</v>
      </c>
      <c r="AC65" s="13" t="str">
        <f t="shared" si="3"/>
        <v>M6-NyO-5c-E-2-EN</v>
      </c>
      <c r="AD65" s="8" t="s">
        <v>47</v>
      </c>
      <c r="AE65" s="13"/>
      <c r="AF65" s="8" t="s">
        <v>48</v>
      </c>
      <c r="AG65" s="8" t="s">
        <v>49</v>
      </c>
    </row>
    <row r="66" ht="112.5" customHeight="1">
      <c r="A66" s="6" t="s">
        <v>381</v>
      </c>
      <c r="B66" s="6" t="s">
        <v>382</v>
      </c>
      <c r="C66" s="6" t="s">
        <v>35</v>
      </c>
      <c r="D66" s="7" t="s">
        <v>36</v>
      </c>
      <c r="E66" s="6"/>
      <c r="F66" s="16" t="s">
        <v>383</v>
      </c>
      <c r="G66" s="10"/>
      <c r="H66" s="10" t="s">
        <v>384</v>
      </c>
      <c r="I66" s="6"/>
      <c r="J66" s="8" t="s">
        <v>346</v>
      </c>
      <c r="K66" s="10" t="s">
        <v>347</v>
      </c>
      <c r="L66" s="11" t="s">
        <v>385</v>
      </c>
      <c r="M66" s="6" t="s">
        <v>43</v>
      </c>
      <c r="N66" s="10" t="s">
        <v>386</v>
      </c>
      <c r="O66" s="10" t="s">
        <v>387</v>
      </c>
      <c r="P66" s="10" t="s">
        <v>388</v>
      </c>
      <c r="Q66" s="13"/>
      <c r="R66" s="9"/>
      <c r="S66" s="9"/>
      <c r="T66" s="12"/>
      <c r="U66" s="9"/>
      <c r="V66" s="9"/>
      <c r="W66" s="9"/>
      <c r="X66" s="13"/>
      <c r="Y66" s="17" t="s">
        <v>45</v>
      </c>
      <c r="Z66" s="9" t="s">
        <v>389</v>
      </c>
      <c r="AA66" s="12" t="str">
        <f t="shared" si="1"/>
        <v>{
    "id": "M6-NyO-5d-I-1-EN-EN",
    "stimulus": "&lt;p&gt;Which of the following equivalences show the distributive property of multiplication?&lt;/p&gt;",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"&lt;p&gt;In this addition, the commutative property is demonstrated: the order of the addends does not change the product.&lt;/p&gt;"
            },
            {
                "name": "A2",
                "label": "{{Q3}} + {{Q4}} + {{Q5}} = {{Q5}} + {{Q3}} + {{Q4}}",
                "incorrect": true,
                "feedback": "&lt;p&gt;In this addition, the commutative property is demonstrated: the order of the addends does not change the product.&lt;/p&gt;"
            },
            {
                "name": "A3",
                "label": "({{Q2}} + {{Q4}}) + {{Q1}} = {{Q2}} + ({{Q4}} + {{Q1}})",
                "incorrect": true,
                "feedback": "&lt;p&gt;In this multiplication, the associative property is demonstrated: the way of grouping the factors does not change the product.&lt;/p&gt;"
            },
            {
                "name": "A4",
                "label": "{{Q7}} + ({{Q4}} + {{Q1}}) + {{Q3}} = ({{Q7}} + {{Q4}}) + ({{Q1}} + {{Q3}})",
                "incorrect": true,
                "feedback": "&lt;p&gt;In this multiplication, the associative property is demonstrated: the way of grouping the factors does not change the product.&lt;/p&gt;"
            },
            {
                "name": "A5",
                "label": "{{Q6}} × ({{Q2}} + {{Q1}}) = {{Q6}} × {{Q2}} + {{Q6}} × {{Q1}}"
            },
            {
                "name": "A6",
                "label": "{{Q4}} × ({{Q7}} + {{Q8}} + {{Q2}}) = {{Q4}} × {{Q7}} + {{Q4}} × {{Q8}} + {{Q4}} × {{Q2}}"
            }
        ],
        "uniques": true
    },
    "algorithm": {
        "name": "trueFalse",
        "template": "Multiple choice – multiple response",
        "params": {
            "countCorrect": 2,
            "countIncorrect": 1
        }
    }
}</v>
      </c>
      <c r="AB66" s="13" t="str">
        <f t="shared" si="2"/>
        <v>M6-NyO-5d-I-1</v>
      </c>
      <c r="AC66" s="13" t="str">
        <f t="shared" si="3"/>
        <v>M6-NyO-5d-I-1-EN</v>
      </c>
      <c r="AD66" s="8" t="s">
        <v>47</v>
      </c>
      <c r="AE66" s="13"/>
      <c r="AF66" s="8" t="s">
        <v>48</v>
      </c>
      <c r="AG66" s="8" t="s">
        <v>49</v>
      </c>
    </row>
    <row r="67" ht="112.5" customHeight="1">
      <c r="A67" s="6" t="s">
        <v>381</v>
      </c>
      <c r="B67" s="6" t="s">
        <v>382</v>
      </c>
      <c r="C67" s="6" t="s">
        <v>50</v>
      </c>
      <c r="D67" s="7" t="s">
        <v>36</v>
      </c>
      <c r="E67" s="6"/>
      <c r="F67" s="9" t="s">
        <v>390</v>
      </c>
      <c r="G67" s="10" t="s">
        <v>391</v>
      </c>
      <c r="H67" s="10" t="s">
        <v>392</v>
      </c>
      <c r="I67" s="6"/>
      <c r="J67" s="6" t="s">
        <v>103</v>
      </c>
      <c r="K67" s="11" t="s">
        <v>393</v>
      </c>
      <c r="L67" s="10" t="s">
        <v>394</v>
      </c>
      <c r="M67" s="6" t="s">
        <v>43</v>
      </c>
      <c r="N67" s="10" t="s">
        <v>386</v>
      </c>
      <c r="O67" s="10" t="s">
        <v>395</v>
      </c>
      <c r="P67" s="10" t="s">
        <v>396</v>
      </c>
      <c r="Q67" s="13"/>
      <c r="R67" s="9"/>
      <c r="S67" s="9"/>
      <c r="T67" s="12"/>
      <c r="U67" s="9"/>
      <c r="V67" s="9"/>
      <c r="W67" s="9"/>
      <c r="X67" s="13"/>
      <c r="Y67" s="17" t="s">
        <v>45</v>
      </c>
      <c r="Z67" s="9" t="s">
        <v>397</v>
      </c>
      <c r="AA67" s="12" t="str">
        <f t="shared" si="1"/>
        <v>{
    "id": "M6-NyO-5d-E-1-EN-EN",
    "stimulus": "&lt;p&gt;Complete these multiplications so that the distributive property of multiplication is verified.&lt;/p&gt;",
    "template": "&lt;p style=\"text-align:center;\"&gt;{{Q1}} × ({{Q2}} + {{Q3}}) = {{Q1}} × {{Q2}} + {{response}} × {{Q3}}&lt;/p&gt;&lt;p&gt;{{Q4}} × {{Q5}} + {{Q4}} × {{Q6}} = {{response}} × ({{Q5}} + {{Q6}})&lt;/p&gt;",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style=\"text-align:center;\"&gt;{{Q1}} × ({{Q2}} + {{Q3}}) = {{Q1}} × {{Q2}} + {{Q1}} × {{Q3}}&lt;/p&gt;&lt;p&gt;{{T1}}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"{{Q1}}"
            },
            {
                "name": "A2",
                "label": "{{function}}",
                "function": "{{Q4}}"
            }
        ],
        "uniques": true
    },
    "algorithm": {
        "name": "calculateOperation",
        "params": {
            "method": "equivLiteral",
            "keyboard": "NUMERICAL"
        }
    }
}</v>
      </c>
      <c r="AB67" s="13" t="str">
        <f t="shared" si="2"/>
        <v>M6-NyO-5d-E-1</v>
      </c>
      <c r="AC67" s="13" t="str">
        <f t="shared" si="3"/>
        <v>M6-NyO-5d-E-1-EN</v>
      </c>
      <c r="AD67" s="8" t="s">
        <v>47</v>
      </c>
      <c r="AE67" s="13"/>
      <c r="AF67" s="8" t="s">
        <v>48</v>
      </c>
      <c r="AG67" s="8" t="s">
        <v>49</v>
      </c>
    </row>
    <row r="68" ht="112.5" customHeight="1">
      <c r="A68" s="6" t="s">
        <v>381</v>
      </c>
      <c r="B68" s="6" t="s">
        <v>382</v>
      </c>
      <c r="C68" s="6" t="s">
        <v>50</v>
      </c>
      <c r="D68" s="7" t="s">
        <v>36</v>
      </c>
      <c r="E68" s="6"/>
      <c r="F68" s="9" t="s">
        <v>390</v>
      </c>
      <c r="G68" s="11" t="s">
        <v>398</v>
      </c>
      <c r="H68" s="10"/>
      <c r="I68" s="6"/>
      <c r="J68" s="6" t="s">
        <v>103</v>
      </c>
      <c r="K68" s="11" t="s">
        <v>393</v>
      </c>
      <c r="L68" s="10" t="s">
        <v>399</v>
      </c>
      <c r="M68" s="6" t="s">
        <v>43</v>
      </c>
      <c r="N68" s="10" t="s">
        <v>386</v>
      </c>
      <c r="O68" s="10" t="s">
        <v>395</v>
      </c>
      <c r="P68" s="10" t="s">
        <v>396</v>
      </c>
      <c r="Q68" s="13"/>
      <c r="R68" s="9"/>
      <c r="S68" s="9"/>
      <c r="T68" s="12"/>
      <c r="U68" s="9"/>
      <c r="V68" s="9"/>
      <c r="W68" s="9"/>
      <c r="X68" s="13"/>
      <c r="Y68" s="17" t="s">
        <v>45</v>
      </c>
      <c r="Z68" s="9" t="s">
        <v>400</v>
      </c>
      <c r="AA68" s="12" t="str">
        <f t="shared" si="1"/>
        <v>{
    "id": "M6-NyO-5d-E-2-EN-EN",
    "stimulus": "&lt;p&gt;Complete these multiplications for the distributive property of multiplication to be verified.&lt;/p&gt;",
    "template": "&lt;p style=\"text-align:center;\"&gt;{{Q4}} × {{Q5}} + {{Q4}} × {{Q6}} = {{Q4}} × ({{Q5}} + {{response}} )&lt;/p&gt;&lt;p style=\"text-align:center;\"&gt;{{Q1}} × ({{Q2}} + {{Q3}}) = {{Q1}} × {{response}} + {{Q1}} × {{Q3}}&lt;/p&gt;",
    "hint": "&lt;p&gt;The multiplications satisfy the distributive property because the multiplication of an addition is the addition of two multiplications.&lt;/p&gt;",
    "feedback": "&lt;p&gt;The multiplications satisfy the distributive property because the multiplication of an addition is the addition of two multiplications.&lt;/p&gt;&lt;p style=\"text-align:center;\"&gt;{{Q1}} × ({{Q2}} + {{Q3}}) = {{Q1}} × {{Q2}} + {{Q1}} × {{Q3}}&lt;/p&gt;&lt;p style=\"text-align:center;\"&gt;{{T1}}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"{{Q6}}"
            },
            {
                "name": "A2",
                "language": "{{function}}",
                "function": "{{Q2}}"
            }
        ],
        "uniques": true
    },
    "algorithm": {
        "name": "calculateOperation",
        "params": {
            "method": "equivLiteral",
            "keyboard": "NUMERICAL"
        }
    }
}</v>
      </c>
      <c r="AB68" s="13" t="str">
        <f t="shared" si="2"/>
        <v>M6-NyO-5d-E-2</v>
      </c>
      <c r="AC68" s="13" t="str">
        <f t="shared" si="3"/>
        <v>M6-NyO-5d-E-2-EN</v>
      </c>
      <c r="AD68" s="8" t="s">
        <v>47</v>
      </c>
      <c r="AE68" s="13"/>
      <c r="AF68" s="8" t="s">
        <v>48</v>
      </c>
      <c r="AG68" s="8" t="s">
        <v>49</v>
      </c>
    </row>
    <row r="69" ht="112.5" customHeight="1">
      <c r="A69" s="6" t="s">
        <v>401</v>
      </c>
      <c r="B69" s="6" t="s">
        <v>402</v>
      </c>
      <c r="C69" s="6" t="s">
        <v>35</v>
      </c>
      <c r="D69" s="7" t="s">
        <v>36</v>
      </c>
      <c r="E69" s="6"/>
      <c r="F69" s="9" t="s">
        <v>403</v>
      </c>
      <c r="G69" s="10"/>
      <c r="H69" s="10" t="s">
        <v>404</v>
      </c>
      <c r="I69" s="6"/>
      <c r="J69" s="6" t="s">
        <v>405</v>
      </c>
      <c r="K69" s="10" t="s">
        <v>406</v>
      </c>
      <c r="L69" s="11" t="s">
        <v>407</v>
      </c>
      <c r="M69" s="6" t="s">
        <v>43</v>
      </c>
      <c r="N69" s="11" t="s">
        <v>408</v>
      </c>
      <c r="O69" s="11" t="s">
        <v>409</v>
      </c>
      <c r="P69" s="10"/>
      <c r="Q69" s="13"/>
      <c r="R69" s="9"/>
      <c r="S69" s="9"/>
      <c r="T69" s="9"/>
      <c r="U69" s="9"/>
      <c r="V69" s="9"/>
      <c r="W69" s="9"/>
      <c r="X69" s="13"/>
      <c r="Y69" s="17" t="s">
        <v>45</v>
      </c>
      <c r="Z69" s="9" t="s">
        <v>410</v>
      </c>
      <c r="AA69" s="12" t="str">
        <f t="shared" si="1"/>
        <v>{
    "id": "M6-NyO-6a-I-1-EN-EN",
    "stimulus": "&lt;p&gt;Select whether these subtractions are correct or incorrect.&lt;/p&gt;",
    "feedback": "&lt;p&gt;Place the units in the position of the units, the tens in the position of the tens, and so on, successively.&lt;/p&gt;",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
                "max": 9999,
                "step": 1
            },
            {
                "name": "Q3",
                "label": null,
                "min": 10000,
                "max": 99999,
                "step": 1
            },
            {
                "name": "Q4",
                "label": null,
                "min": 1000,
                "max": 9999,
                "step": 1
            },
            {
                "name": "Q7",
                "label": null,
                "min": 10000,
                "max": 99999,
                "step": 1
            },
            {
                "name": "Q8",
                "label": null,
                "min": 1000,
                "max": 9999,
                "step": 1
            },
            {
                "name": "Q9",
                "label": null,
                "min": 20000,
                "max": 99999,
                "step": 1
            },
            {
                "name": "Q10",
                "label": null,
                "min": 1000,
                "max": 9999,
                "step": 1
            },
            {
                "name": "Q11",
                "label": null,
                "min": 100,
                "max": 990,
                "step": 10
            },
            {
                "name": "Q12",
                "label": null,
                "min": 100,
                "max": 990,
                "step": 10
            }
        ],
        "calculated": [
            {
                "name": "T1",
                "label": "{{function}}",
                "function": "{{Q1}}-{{Q2}}",
                "temp": true
            },
            {
                "name": "T2",
                "label": "{{function}}",
                "function": "{{Q7}}-{{Q8}}",
                "temp": true
            },
            {
                "name": "T3",
                "label": "{{function}}",
                "function": "{{Q9}}-{{Q10}}",
                "temp": true
            },
            {
                "name": "A1",
                "label": "{{Q1}} − {{Q2}} = {{function}}",
                "function": "{{Q1}}-{{Q2}}"
            },
            {
                "name": "A2",
                "label": "{{Q3}} − {{Q4}} = {{function}}",
                "function": "{{Q3}}-{{Q4}}"
            },
            {
                "name": "A3",
                "label": "{{Q7}} − {{Q8}} = {{function}}",
                "function": "{{Q7}}-{{Q8}}+{{Q11}}",
                "incorrect": true,
                "feedback": "&lt;p&gt;The result of this subtraction is:&lt;/p&gt;&lt;p style=\"text-align:center;\"&gt;{{Q7}} − {{Q8}} = {{T2}}&lt;/p&gt;"
            },
            {
                "name": "A4",
                "label": "{{Q9}} − {{Q10}} = {{function}}",
                "function": "{{Q9}}-{{Q10}}-{{Q12}}",
                "incorrect": true,
                "feedback": "&lt;p&gt;The result of this subtraction is:&lt;/p&gt;&lt;p style=\"text-align:center;\"&gt;{{Q9}} − {{Q10}} = {{T3}}&lt;/p&gt;"
            }
        ],
        "uniques": true
    },
    "algorithm": {
        "name": "trueFalse",
        "template": "Choice matrix – inline",
        "params": {
            "countCorrect": 2,
            "countIncorrect": 1,
            "showCheckIcon": false,
            "options": [
                "Correct",
                "Incorrect"
            ]
        }
    }
}</v>
      </c>
      <c r="AB69" s="13" t="str">
        <f t="shared" si="2"/>
        <v>M6-NyO-6a-I-1</v>
      </c>
      <c r="AC69" s="13" t="str">
        <f t="shared" si="3"/>
        <v>M6-NyO-6a-I-1-EN</v>
      </c>
      <c r="AD69" s="8" t="s">
        <v>47</v>
      </c>
      <c r="AE69" s="13"/>
      <c r="AF69" s="8" t="s">
        <v>48</v>
      </c>
      <c r="AG69" s="8" t="s">
        <v>49</v>
      </c>
    </row>
    <row r="70" ht="112.5" customHeight="1">
      <c r="A70" s="6" t="s">
        <v>401</v>
      </c>
      <c r="B70" s="6" t="s">
        <v>402</v>
      </c>
      <c r="C70" s="6" t="s">
        <v>50</v>
      </c>
      <c r="D70" s="7" t="s">
        <v>36</v>
      </c>
      <c r="E70" s="6"/>
      <c r="F70" s="16" t="s">
        <v>411</v>
      </c>
      <c r="G70" s="10" t="s">
        <v>412</v>
      </c>
      <c r="H70" s="10" t="s">
        <v>413</v>
      </c>
      <c r="I70" s="6"/>
      <c r="J70" s="6" t="s">
        <v>103</v>
      </c>
      <c r="K70" s="10" t="s">
        <v>414</v>
      </c>
      <c r="L70" s="10" t="s">
        <v>415</v>
      </c>
      <c r="M70" s="6" t="s">
        <v>43</v>
      </c>
      <c r="N70" s="11" t="s">
        <v>416</v>
      </c>
      <c r="O70" s="11" t="s">
        <v>417</v>
      </c>
      <c r="P70" s="9"/>
      <c r="Q70" s="13"/>
      <c r="R70" s="12"/>
      <c r="S70" s="12"/>
      <c r="T70" s="12"/>
      <c r="U70" s="12"/>
      <c r="V70" s="12"/>
      <c r="W70" s="12"/>
      <c r="X70" s="13"/>
      <c r="Y70" s="17" t="s">
        <v>45</v>
      </c>
      <c r="Z70" s="9" t="s">
        <v>418</v>
      </c>
      <c r="AA70" s="12" t="str">
        <f t="shared" si="1"/>
        <v>{"id":"M6-NyO-6a-E-1-EN-EN","stimulus":"&lt;p&gt;Calculate the following subtraction.&lt;/p&gt;","template":"&lt;p&gt;{{T1}}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AB70" s="13" t="str">
        <f t="shared" si="2"/>
        <v>M6-NyO-6a-E-1</v>
      </c>
      <c r="AC70" s="13" t="str">
        <f t="shared" si="3"/>
        <v>M6-NyO-6a-E-1-EN</v>
      </c>
      <c r="AD70" s="8" t="s">
        <v>47</v>
      </c>
      <c r="AE70" s="13"/>
      <c r="AF70" s="8" t="s">
        <v>48</v>
      </c>
      <c r="AG70" s="8" t="s">
        <v>49</v>
      </c>
    </row>
    <row r="71" ht="112.5" customHeight="1">
      <c r="A71" s="6" t="s">
        <v>401</v>
      </c>
      <c r="B71" s="6" t="s">
        <v>402</v>
      </c>
      <c r="C71" s="6" t="s">
        <v>69</v>
      </c>
      <c r="D71" s="7" t="s">
        <v>36</v>
      </c>
      <c r="E71" s="6"/>
      <c r="F71" s="9" t="s">
        <v>419</v>
      </c>
      <c r="G71" s="10" t="s">
        <v>420</v>
      </c>
      <c r="H71" s="10" t="s">
        <v>421</v>
      </c>
      <c r="I71" s="6"/>
      <c r="J71" s="6" t="s">
        <v>103</v>
      </c>
      <c r="K71" s="10" t="s">
        <v>422</v>
      </c>
      <c r="L71" s="10" t="s">
        <v>415</v>
      </c>
      <c r="M71" s="6" t="s">
        <v>43</v>
      </c>
      <c r="N71" s="11" t="s">
        <v>423</v>
      </c>
      <c r="O71" s="11" t="s">
        <v>424</v>
      </c>
      <c r="P71" s="10"/>
      <c r="Q71" s="13"/>
      <c r="R71" s="12"/>
      <c r="S71" s="12"/>
      <c r="T71" s="12"/>
      <c r="U71" s="12"/>
      <c r="V71" s="12"/>
      <c r="W71" s="12"/>
      <c r="X71" s="13"/>
      <c r="Y71" s="17" t="s">
        <v>45</v>
      </c>
      <c r="Z71" s="9" t="s">
        <v>425</v>
      </c>
      <c r="AA71" s="12" t="str">
        <f t="shared" si="1"/>
        <v>{
    "id": "M6-NyO-6a-A-1-EN-EN",
    "stimulus": "&lt;p&gt;For a concert, {{Q1}} tickets were sold in one hour. How many tickets are still available if the venue can accommodate {{T1}} people?&lt;/p&gt;",
    "template": "&lt;p&gt;There are {{response}} tickets left to be sold.&lt;/p&gt;",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
    "seed": {
        "parameters": [
            {
                "name": "Q1",
                "label": null,
                "min": 6000,
                "max": 9999,
                "step": 1
            },
            {
                "name": "Q2",
                "label": null,
                "min": 6000,
                "max": 9999,
                "step": 1
            }
        ],
        "calculated": [
            {
                "name": "T1",
                "label": null,
                "function": "{{Q1}} + {{Q2}}",
                "temp": true
            },
            {
                "name": "A1",
                "label": "{{function}}",
                "function": "{{Q2}}"
            },
            {
                "name": "T2",
                "label": null,
                "function": "{{Q2}}-math.floor({{Q2}}/10)*10",
                "temp": true
            }
        ],
        "uniques": true
    },
    "algorithm": {
        "name": "calculateOperation",
        "params": {
            "method": "equivLiteral",
            "keyboard": "NUMERICAL"
        }
    }
}</v>
      </c>
      <c r="AB71" s="13" t="str">
        <f t="shared" si="2"/>
        <v>M6-NyO-6a-A-1</v>
      </c>
      <c r="AC71" s="13" t="str">
        <f t="shared" si="3"/>
        <v>M6-NyO-6a-A-1-EN</v>
      </c>
      <c r="AD71" s="8" t="s">
        <v>47</v>
      </c>
      <c r="AE71" s="13"/>
      <c r="AF71" s="8" t="s">
        <v>48</v>
      </c>
      <c r="AG71" s="8" t="s">
        <v>49</v>
      </c>
    </row>
    <row r="72" ht="112.5" customHeight="1">
      <c r="A72" s="6" t="s">
        <v>401</v>
      </c>
      <c r="B72" s="6" t="s">
        <v>402</v>
      </c>
      <c r="C72" s="6" t="s">
        <v>69</v>
      </c>
      <c r="D72" s="7" t="s">
        <v>36</v>
      </c>
      <c r="E72" s="6"/>
      <c r="F72" s="9" t="s">
        <v>426</v>
      </c>
      <c r="G72" s="11" t="s">
        <v>427</v>
      </c>
      <c r="H72" s="10" t="s">
        <v>428</v>
      </c>
      <c r="I72" s="6"/>
      <c r="J72" s="6" t="s">
        <v>103</v>
      </c>
      <c r="K72" s="10" t="s">
        <v>429</v>
      </c>
      <c r="L72" s="11" t="s">
        <v>415</v>
      </c>
      <c r="M72" s="6" t="s">
        <v>43</v>
      </c>
      <c r="N72" s="11" t="s">
        <v>423</v>
      </c>
      <c r="O72" s="11" t="s">
        <v>424</v>
      </c>
      <c r="P72" s="10"/>
      <c r="Q72" s="13"/>
      <c r="R72" s="12"/>
      <c r="S72" s="12"/>
      <c r="T72" s="12"/>
      <c r="U72" s="12"/>
      <c r="V72" s="12"/>
      <c r="W72" s="12"/>
      <c r="X72" s="13"/>
      <c r="Y72" s="17" t="s">
        <v>45</v>
      </c>
      <c r="Z72" s="9" t="s">
        <v>430</v>
      </c>
      <c r="AA72" s="12" t="str">
        <f t="shared" si="1"/>
        <v>{
    "id": "M6-NyO-6a-A-2-EN-EN",
    "stimulus": "&lt;p&gt;Mark is waiting for the weekend and has calculated that it will take {{T1}} min. Since he made his calculations, {{Q1}} min have passed. How much longer does he have to wait until the weekend?&lt;/p&gt;",
    "template": "&lt;p&gt;There are {{response}} min left for the weekend.&lt;/p&gt;",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"&lt;p&gt;The result of this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1000,
                "max": 9000,
                "step": 1
            },
            {
                "name": "Q2",
                "label": null,
                "min": 1000,
                "max": 9000,
                "step": 1
            }
        ],
        "calculated": [
            {
                "name": "T1",
                "label": null,
                "function": "{{Q1}} + {{Q2}}",
                "temp": true
            },
            {
                "name": "A1",
                "label": "{{function}}",
                "function": "{{Q2}}"
            },
            {
                "name": "T2",
                "label": null,
                "function": "{{Q2}}-math.floor({{Q2}}/10)*10",
                "temp": true
            }
        ],
        "uniques": true
    },
    "algorithm": {
        "name": "calculateOperation",
        "params": {
            "method": "equivLiteral",
            "keyboard": "NUMERICAL"
        }
    }
}</v>
      </c>
      <c r="AB72" s="13" t="str">
        <f t="shared" si="2"/>
        <v>M6-NyO-6a-A-2</v>
      </c>
      <c r="AC72" s="13" t="str">
        <f t="shared" si="3"/>
        <v>M6-NyO-6a-A-2-EN</v>
      </c>
      <c r="AD72" s="8" t="s">
        <v>47</v>
      </c>
      <c r="AE72" s="13"/>
      <c r="AF72" s="8" t="s">
        <v>48</v>
      </c>
      <c r="AG72" s="8" t="s">
        <v>49</v>
      </c>
    </row>
    <row r="73" ht="112.5" customHeight="1">
      <c r="A73" s="6" t="s">
        <v>401</v>
      </c>
      <c r="B73" s="6" t="s">
        <v>402</v>
      </c>
      <c r="C73" s="6" t="s">
        <v>69</v>
      </c>
      <c r="D73" s="7" t="s">
        <v>36</v>
      </c>
      <c r="E73" s="6"/>
      <c r="F73" s="9" t="s">
        <v>431</v>
      </c>
      <c r="G73" s="11" t="s">
        <v>432</v>
      </c>
      <c r="H73" s="10" t="s">
        <v>433</v>
      </c>
      <c r="I73" s="6"/>
      <c r="J73" s="6" t="s">
        <v>103</v>
      </c>
      <c r="K73" s="11" t="s">
        <v>434</v>
      </c>
      <c r="L73" s="11" t="s">
        <v>415</v>
      </c>
      <c r="M73" s="6" t="s">
        <v>43</v>
      </c>
      <c r="N73" s="11" t="s">
        <v>423</v>
      </c>
      <c r="O73" s="11" t="s">
        <v>424</v>
      </c>
      <c r="P73" s="10"/>
      <c r="Q73" s="13"/>
      <c r="R73" s="12"/>
      <c r="S73" s="12"/>
      <c r="T73" s="12"/>
      <c r="U73" s="12"/>
      <c r="V73" s="12"/>
      <c r="W73" s="12"/>
      <c r="X73" s="13"/>
      <c r="Y73" s="17" t="s">
        <v>45</v>
      </c>
      <c r="Z73" s="9" t="s">
        <v>435</v>
      </c>
      <c r="AA73" s="12" t="str">
        <f t="shared" si="1"/>
        <v>{
    "id": "M6-NyO-6a-A-3-EN-EN",
    "stimulus": "&lt;p&gt;It is estimated that there are {{T1}} individuals of an endangered animal in a wildlife sanctuary. A non-profit organization has managed to locate {{Q1}} of these animals, how many remain to be found?&lt;/p&gt;",
    "template": "&lt;p&gt;There are still {{response}} animals to be found.&lt;/p&gt;",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7000,
                "max": 9999,
                "step": 1
            },
            {
                "name": "Q2",
                "label": null,
                "min": 7000,
                "max": 9999,
                "step": 1
            }
        ],
        "calculated": [
            {
                "name": "T1",
                "label": null,
                "function": "{{Q1}} + {{Q2}}",
                "temp": true
            },
            {
                "name": "A1",
                "label": "{{function}}",
                "function": "{{Q2}}"
            },
            {
                "name": "T2",
                "label": null,
                "function": "{{Q2}}-math.floor({{Q2}}/10)*10",
                "temp": true
            }
        ],
        "uniques": true
    },
    "algorithm": {
        "name": "calculateOperation",
        "params": {
            "method": "equivLiteral",
            "keyboard": "NUMERICAL"
        }
    }
}</v>
      </c>
      <c r="AB73" s="13" t="str">
        <f t="shared" si="2"/>
        <v>M6-NyO-6a-A-3</v>
      </c>
      <c r="AC73" s="13" t="str">
        <f t="shared" si="3"/>
        <v>M6-NyO-6a-A-3-EN</v>
      </c>
      <c r="AD73" s="8" t="s">
        <v>47</v>
      </c>
      <c r="AE73" s="13"/>
      <c r="AF73" s="8" t="s">
        <v>48</v>
      </c>
      <c r="AG73" s="8" t="s">
        <v>49</v>
      </c>
    </row>
    <row r="74" ht="112.5" customHeight="1">
      <c r="A74" s="6" t="s">
        <v>436</v>
      </c>
      <c r="B74" s="6" t="s">
        <v>437</v>
      </c>
      <c r="C74" s="6" t="s">
        <v>35</v>
      </c>
      <c r="D74" s="7" t="s">
        <v>36</v>
      </c>
      <c r="E74" s="6"/>
      <c r="F74" s="9" t="s">
        <v>438</v>
      </c>
      <c r="G74" s="10"/>
      <c r="H74" s="10" t="s">
        <v>439</v>
      </c>
      <c r="I74" s="6"/>
      <c r="J74" s="8" t="s">
        <v>262</v>
      </c>
      <c r="K74" s="11" t="s">
        <v>440</v>
      </c>
      <c r="L74" s="10" t="s">
        <v>441</v>
      </c>
      <c r="M74" s="6" t="s">
        <v>43</v>
      </c>
      <c r="N74" s="11" t="s">
        <v>442</v>
      </c>
      <c r="O74" s="11" t="s">
        <v>443</v>
      </c>
      <c r="P74" s="16"/>
      <c r="Q74" s="13"/>
      <c r="R74" s="12"/>
      <c r="S74" s="12"/>
      <c r="T74" s="12"/>
      <c r="U74" s="12"/>
      <c r="V74" s="12"/>
      <c r="W74" s="12"/>
      <c r="X74" s="13"/>
      <c r="Y74" s="17" t="s">
        <v>45</v>
      </c>
      <c r="Z74" s="9" t="s">
        <v>444</v>
      </c>
      <c r="AA74" s="12" t="str">
        <f t="shared" si="1"/>
        <v>{
    "id": "M6-NyO-6b-I-1-EN-EN",
    "stimulus": "&lt;p&gt;Use the subtraction check to find the minuend of this operation.&lt;/p&gt;&lt;p style=\"text-align:center;\"&gt;... − {{Q1}} = {{Q2}}&lt;/p&gt;",
    "hint": "&lt;p&gt;This is the formula to check subtraction with addition:&lt;/p&gt;&lt;p style=\"text-align:center;\"&gt;minuend = difference + subtrahend&lt;/p&gt;",
    "feedback": "&lt;p&gt;This is the formula to check subtraction with addition:&lt;/p&gt;&lt;p style=\"text-align:center;\"&gt;difference + subtrahend = minuend&lt;/p&gt;&lt;p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B74" s="13" t="str">
        <f t="shared" si="2"/>
        <v>M6-NyO-6b-I-1</v>
      </c>
      <c r="AC74" s="13" t="str">
        <f t="shared" si="3"/>
        <v>M6-NyO-6b-I-1-EN</v>
      </c>
      <c r="AD74" s="8" t="s">
        <v>47</v>
      </c>
      <c r="AE74" s="13"/>
      <c r="AF74" s="8" t="s">
        <v>48</v>
      </c>
      <c r="AG74" s="8" t="s">
        <v>49</v>
      </c>
    </row>
    <row r="75" ht="112.5" customHeight="1">
      <c r="A75" s="6" t="s">
        <v>436</v>
      </c>
      <c r="B75" s="6" t="s">
        <v>437</v>
      </c>
      <c r="C75" s="6" t="s">
        <v>50</v>
      </c>
      <c r="D75" s="7" t="s">
        <v>36</v>
      </c>
      <c r="E75" s="6"/>
      <c r="F75" s="9" t="s">
        <v>445</v>
      </c>
      <c r="G75" s="10" t="s">
        <v>446</v>
      </c>
      <c r="H75" s="10" t="s">
        <v>447</v>
      </c>
      <c r="I75" s="6"/>
      <c r="J75" s="6" t="s">
        <v>103</v>
      </c>
      <c r="K75" s="11" t="s">
        <v>448</v>
      </c>
      <c r="L75" s="10" t="s">
        <v>449</v>
      </c>
      <c r="M75" s="6" t="s">
        <v>43</v>
      </c>
      <c r="N75" s="11" t="s">
        <v>442</v>
      </c>
      <c r="O75" s="11" t="s">
        <v>443</v>
      </c>
      <c r="P75" s="16"/>
      <c r="Q75" s="13"/>
      <c r="R75" s="12"/>
      <c r="S75" s="12"/>
      <c r="T75" s="12"/>
      <c r="U75" s="12"/>
      <c r="V75" s="12"/>
      <c r="W75" s="12"/>
      <c r="X75" s="13"/>
      <c r="Y75" s="17" t="s">
        <v>45</v>
      </c>
      <c r="Z75" s="9" t="s">
        <v>450</v>
      </c>
      <c r="AA75" s="12" t="str">
        <f t="shared" si="1"/>
        <v>{
    "id": "M6-NyO-6b-E-1-EN-EN",
    "stimulus": "&lt;p&gt;Find the minuend by checking subtraction with addition.&lt;/p&gt;",
    "template": "&lt;p style=\"text-align:center;\"&gt;{{response}} − {{Q1}} = {{Q2}}&lt;/p&gt;",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1000,
                "max": 5000,
                "step": 1
            },
            {
                "name": "Q2",
                "label": null,
                "min": 1000,
                "max": 5000,
                "step": 1
            }
        ],
        "calculated": [
            {
                "name": "A1",
                "label": "{{function}}",
                "function": "{{Q1}}+{{Q2}}"
            }
        ],
        "uniques": true
    },
    "algorithm": {
        "name": "calculateOperation",
        "params": {
            "method": "equivLiteral",
            "keyboard": "NUMERICAL"
        }
    }
}</v>
      </c>
      <c r="AB75" s="13" t="str">
        <f t="shared" si="2"/>
        <v>M6-NyO-6b-E-1</v>
      </c>
      <c r="AC75" s="13" t="str">
        <f t="shared" si="3"/>
        <v>M6-NyO-6b-E-1-EN</v>
      </c>
      <c r="AD75" s="8" t="s">
        <v>47</v>
      </c>
      <c r="AE75" s="13"/>
      <c r="AF75" s="8" t="s">
        <v>48</v>
      </c>
      <c r="AG75" s="8" t="s">
        <v>49</v>
      </c>
    </row>
    <row r="76" ht="112.5" customHeight="1">
      <c r="A76" s="6" t="s">
        <v>436</v>
      </c>
      <c r="B76" s="6" t="s">
        <v>437</v>
      </c>
      <c r="C76" s="6" t="s">
        <v>69</v>
      </c>
      <c r="D76" s="7" t="s">
        <v>36</v>
      </c>
      <c r="E76" s="6"/>
      <c r="F76" s="16" t="s">
        <v>451</v>
      </c>
      <c r="G76" s="11" t="s">
        <v>452</v>
      </c>
      <c r="H76" s="10" t="s">
        <v>453</v>
      </c>
      <c r="I76" s="6"/>
      <c r="J76" s="6" t="s">
        <v>103</v>
      </c>
      <c r="K76" s="10" t="s">
        <v>454</v>
      </c>
      <c r="L76" s="10" t="s">
        <v>449</v>
      </c>
      <c r="M76" s="6" t="s">
        <v>43</v>
      </c>
      <c r="N76" s="11" t="s">
        <v>442</v>
      </c>
      <c r="O76" s="11" t="s">
        <v>443</v>
      </c>
      <c r="P76" s="9"/>
      <c r="Q76" s="13"/>
      <c r="R76" s="12"/>
      <c r="S76" s="12"/>
      <c r="T76" s="12"/>
      <c r="U76" s="12"/>
      <c r="V76" s="12"/>
      <c r="W76" s="12"/>
      <c r="X76" s="13"/>
      <c r="Y76" s="17" t="s">
        <v>45</v>
      </c>
      <c r="Z76" s="9" t="s">
        <v>455</v>
      </c>
      <c r="AA76" s="12" t="str">
        <f t="shared" si="1"/>
        <v>{
    "id": "M6-NyO-6b-A-1-EN-EN",
    "stimulus": "&lt;p&gt;If Edward had {{Q1}} years less, he would be {{Q2}} years old. Use the formula for checking subtraction with addition to find his current age.&lt;/p&gt;",
    "template": "&lt;p&gt;Edward would be {{response}} years old.&lt;/p&gt;",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B76" s="13" t="str">
        <f t="shared" si="2"/>
        <v>M6-NyO-6b-A-1</v>
      </c>
      <c r="AC76" s="13" t="str">
        <f t="shared" si="3"/>
        <v>M6-NyO-6b-A-1-EN</v>
      </c>
      <c r="AD76" s="8" t="s">
        <v>47</v>
      </c>
      <c r="AE76" s="13"/>
      <c r="AF76" s="8" t="s">
        <v>48</v>
      </c>
      <c r="AG76" s="8" t="s">
        <v>49</v>
      </c>
    </row>
    <row r="77" ht="112.5" customHeight="1">
      <c r="A77" s="6" t="s">
        <v>436</v>
      </c>
      <c r="B77" s="6" t="s">
        <v>437</v>
      </c>
      <c r="C77" s="6" t="s">
        <v>69</v>
      </c>
      <c r="D77" s="7" t="s">
        <v>36</v>
      </c>
      <c r="E77" s="6"/>
      <c r="F77" s="9" t="s">
        <v>456</v>
      </c>
      <c r="G77" s="10" t="s">
        <v>457</v>
      </c>
      <c r="H77" s="10" t="s">
        <v>458</v>
      </c>
      <c r="I77" s="6"/>
      <c r="J77" s="13" t="s">
        <v>103</v>
      </c>
      <c r="K77" s="10" t="s">
        <v>454</v>
      </c>
      <c r="L77" s="10" t="s">
        <v>449</v>
      </c>
      <c r="M77" s="6" t="s">
        <v>43</v>
      </c>
      <c r="N77" s="11" t="s">
        <v>442</v>
      </c>
      <c r="O77" s="11" t="s">
        <v>443</v>
      </c>
      <c r="P77" s="16"/>
      <c r="Q77" s="13"/>
      <c r="R77" s="12"/>
      <c r="S77" s="12"/>
      <c r="T77" s="12"/>
      <c r="U77" s="12"/>
      <c r="V77" s="12"/>
      <c r="W77" s="12"/>
      <c r="X77" s="13"/>
      <c r="Y77" s="17" t="s">
        <v>45</v>
      </c>
      <c r="Z77" s="9" t="s">
        <v>459</v>
      </c>
      <c r="AA77" s="12" t="str">
        <f t="shared" si="1"/>
        <v>{
    "id": "M6-NyO-6b-A-2-EN-EN",
    "stimulus": "&lt;p&gt;If Monica eats {{Q1}} of her candies, she will have {{Q2}} left. Use the formula for checking subtraction with addition to calculate how many candies she has.&lt;/p&gt;",
    "template": "&lt;p&gt;Monica has {{response}} candies.&lt;/p&gt;",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B77" s="13" t="str">
        <f t="shared" si="2"/>
        <v>M6-NyO-6b-A-2</v>
      </c>
      <c r="AC77" s="13" t="str">
        <f t="shared" si="3"/>
        <v>M6-NyO-6b-A-2-EN</v>
      </c>
      <c r="AD77" s="8" t="s">
        <v>47</v>
      </c>
      <c r="AE77" s="13"/>
      <c r="AF77" s="8" t="s">
        <v>48</v>
      </c>
      <c r="AG77" s="8" t="s">
        <v>49</v>
      </c>
    </row>
    <row r="78" ht="112.5" customHeight="1">
      <c r="A78" s="6" t="s">
        <v>436</v>
      </c>
      <c r="B78" s="6" t="s">
        <v>437</v>
      </c>
      <c r="C78" s="6" t="s">
        <v>69</v>
      </c>
      <c r="D78" s="7" t="s">
        <v>36</v>
      </c>
      <c r="E78" s="8"/>
      <c r="F78" s="16" t="s">
        <v>460</v>
      </c>
      <c r="G78" s="10" t="s">
        <v>461</v>
      </c>
      <c r="H78" s="10" t="s">
        <v>462</v>
      </c>
      <c r="I78" s="6"/>
      <c r="J78" s="6" t="s">
        <v>103</v>
      </c>
      <c r="K78" s="10" t="s">
        <v>454</v>
      </c>
      <c r="L78" s="10" t="s">
        <v>449</v>
      </c>
      <c r="M78" s="6" t="s">
        <v>43</v>
      </c>
      <c r="N78" s="11" t="s">
        <v>442</v>
      </c>
      <c r="O78" s="11" t="s">
        <v>443</v>
      </c>
      <c r="P78" s="9"/>
      <c r="Q78" s="13"/>
      <c r="R78" s="12"/>
      <c r="S78" s="12"/>
      <c r="T78" s="12"/>
      <c r="U78" s="12"/>
      <c r="V78" s="12"/>
      <c r="W78" s="12"/>
      <c r="X78" s="13"/>
      <c r="Y78" s="17" t="s">
        <v>45</v>
      </c>
      <c r="Z78" s="9" t="s">
        <v>463</v>
      </c>
      <c r="AA78" s="12" t="str">
        <f t="shared" si="1"/>
        <v>{
    "id": "M6-NyO-6b-A-3-EN-EN",
    "stimulus": "&lt;p&gt;If {{Q1}} fewer baby mice had been born in a nest, there would only be {{Q2}} mice. Use the formula for checking subtraction with addition to calculate how many baby mice there are in the nest.&lt;/p&gt;",
    "template": "&lt;p&gt;There are {{response}} baby mice.&lt;/p&gt;",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B78" s="13" t="str">
        <f t="shared" si="2"/>
        <v>M6-NyO-6b-A-3</v>
      </c>
      <c r="AC78" s="13" t="str">
        <f t="shared" si="3"/>
        <v>M6-NyO-6b-A-3-EN</v>
      </c>
      <c r="AD78" s="8" t="s">
        <v>47</v>
      </c>
      <c r="AE78" s="13"/>
      <c r="AF78" s="8" t="s">
        <v>48</v>
      </c>
      <c r="AG78" s="8" t="s">
        <v>49</v>
      </c>
    </row>
    <row r="79" ht="112.5" customHeight="1">
      <c r="A79" s="6" t="s">
        <v>464</v>
      </c>
      <c r="B79" s="6" t="s">
        <v>465</v>
      </c>
      <c r="C79" s="6" t="s">
        <v>35</v>
      </c>
      <c r="D79" s="7" t="s">
        <v>36</v>
      </c>
      <c r="E79" s="6"/>
      <c r="F79" s="16" t="s">
        <v>466</v>
      </c>
      <c r="G79" s="10"/>
      <c r="H79" s="10" t="s">
        <v>467</v>
      </c>
      <c r="I79" s="6"/>
      <c r="J79" s="6" t="s">
        <v>468</v>
      </c>
      <c r="K79" s="10" t="s">
        <v>469</v>
      </c>
      <c r="L79" s="11" t="s">
        <v>470</v>
      </c>
      <c r="M79" s="6" t="s">
        <v>43</v>
      </c>
      <c r="N79" s="10" t="s">
        <v>471</v>
      </c>
      <c r="O79" s="10" t="s">
        <v>472</v>
      </c>
      <c r="P79" s="12"/>
      <c r="Q79" s="13"/>
      <c r="R79" s="9"/>
      <c r="S79" s="9"/>
      <c r="T79" s="9"/>
      <c r="U79" s="9"/>
      <c r="V79" s="9"/>
      <c r="W79" s="9"/>
      <c r="X79" s="13"/>
      <c r="Y79" s="17" t="s">
        <v>45</v>
      </c>
      <c r="Z79" s="9" t="s">
        <v>473</v>
      </c>
      <c r="AA79" s="12" t="str">
        <f t="shared" si="1"/>
        <v>{"id":"M6-NyO-7a-I-1-EN-EN","stimulus":"&lt;p&gt;Drag each result to the corresponding multiplication.&lt;/p&gt;","hint":"&lt;p&gt;Start by multiplying the last digit of the multiplier by the multiplicand.&lt;/p&gt;","feedback":"&lt;p&gt;To calculate each of these multiplications, start by multiplying the last digit of the multiplier by the multiplicand.&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AB79" s="13" t="str">
        <f t="shared" si="2"/>
        <v>M6-NyO-7a-I-1</v>
      </c>
      <c r="AC79" s="13" t="str">
        <f t="shared" si="3"/>
        <v>M6-NyO-7a-I-1-EN</v>
      </c>
      <c r="AD79" s="8" t="s">
        <v>47</v>
      </c>
      <c r="AE79" s="13"/>
      <c r="AF79" s="8" t="s">
        <v>48</v>
      </c>
      <c r="AG79" s="8" t="s">
        <v>49</v>
      </c>
    </row>
    <row r="80" ht="112.5" customHeight="1">
      <c r="A80" s="6" t="s">
        <v>464</v>
      </c>
      <c r="B80" s="6" t="s">
        <v>465</v>
      </c>
      <c r="C80" s="6" t="s">
        <v>50</v>
      </c>
      <c r="D80" s="7" t="s">
        <v>36</v>
      </c>
      <c r="E80" s="6"/>
      <c r="F80" s="16" t="s">
        <v>474</v>
      </c>
      <c r="G80" s="10" t="s">
        <v>475</v>
      </c>
      <c r="H80" s="10" t="s">
        <v>476</v>
      </c>
      <c r="I80" s="6"/>
      <c r="J80" s="6" t="s">
        <v>103</v>
      </c>
      <c r="K80" s="10" t="s">
        <v>477</v>
      </c>
      <c r="L80" s="10" t="s">
        <v>478</v>
      </c>
      <c r="M80" s="6" t="s">
        <v>43</v>
      </c>
      <c r="N80" s="10" t="s">
        <v>479</v>
      </c>
      <c r="O80" s="10" t="s">
        <v>480</v>
      </c>
      <c r="P80" s="12"/>
      <c r="Q80" s="8"/>
      <c r="R80" s="9"/>
      <c r="S80" s="9"/>
      <c r="T80" s="16"/>
      <c r="U80" s="16"/>
      <c r="V80" s="9"/>
      <c r="W80" s="9"/>
      <c r="X80" s="8"/>
      <c r="Y80" s="17" t="s">
        <v>45</v>
      </c>
      <c r="Z80" s="9" t="s">
        <v>481</v>
      </c>
      <c r="AA80" s="12" t="str">
        <f t="shared" si="1"/>
        <v>{
    "id": "M6-NyO-7a-E-1-EN-EN",
    "stimulus": "&lt;p&gt;Calculate the following multiplication.&lt;/p&gt;",
    "template": "&lt;p style=\"text-align:center;\"&gt;{{Q1}} × {{Q2}} = {{response}}&lt;/p&gt;",
    "hint": "&lt;p&gt;Start by multiplying the last digit of the multiplier by the multiplicand.&lt;/p&gt;",
    "feedback": "&lt;p&gt;The result of multiplying {{Q1}} by {{Q2}} is {{A1}}.&lt;/p&gt;",
    "seed": {
        "parameters": [
            {
                "name": "Q1",
                "label": null,
                "min": 1000,
                "max": 9999,
                "step": 1
            },
            {
                "name": "Q2",
                "label": null,
                "min": 100,
                "max": 999,
                "step": 1
            }
        ],
        "calculated": [
            {
                "name": "A1",
                "label": "{{function}}",
                "function": "{{Q1}}*{{Q2}}"
            }
        ],
        "uniques": true
    },
    "algorithm": {
        "name": "calculateOperation",
        "params": {
            "method": "equivLiteral",
            "keyboard": "NUMERICAL"
        }
    }
}</v>
      </c>
      <c r="AB80" s="13" t="str">
        <f t="shared" si="2"/>
        <v>M6-NyO-7a-E-1</v>
      </c>
      <c r="AC80" s="13" t="str">
        <f t="shared" si="3"/>
        <v>M6-NyO-7a-E-1-EN</v>
      </c>
      <c r="AD80" s="8" t="s">
        <v>47</v>
      </c>
      <c r="AE80" s="13"/>
      <c r="AF80" s="8" t="s">
        <v>48</v>
      </c>
      <c r="AG80" s="8" t="s">
        <v>49</v>
      </c>
    </row>
    <row r="81" ht="112.5" customHeight="1">
      <c r="A81" s="6" t="s">
        <v>464</v>
      </c>
      <c r="B81" s="6" t="s">
        <v>465</v>
      </c>
      <c r="C81" s="6" t="s">
        <v>69</v>
      </c>
      <c r="D81" s="7" t="s">
        <v>36</v>
      </c>
      <c r="E81" s="6"/>
      <c r="F81" s="9" t="s">
        <v>482</v>
      </c>
      <c r="G81" s="11" t="s">
        <v>483</v>
      </c>
      <c r="H81" s="10" t="s">
        <v>484</v>
      </c>
      <c r="I81" s="6"/>
      <c r="J81" s="6" t="s">
        <v>103</v>
      </c>
      <c r="K81" s="10" t="s">
        <v>485</v>
      </c>
      <c r="L81" s="10" t="s">
        <v>478</v>
      </c>
      <c r="M81" s="6" t="s">
        <v>43</v>
      </c>
      <c r="N81" s="10" t="s">
        <v>479</v>
      </c>
      <c r="O81" s="10" t="s">
        <v>480</v>
      </c>
      <c r="P81" s="12"/>
      <c r="Q81" s="13"/>
      <c r="R81" s="9"/>
      <c r="S81" s="9"/>
      <c r="T81" s="9"/>
      <c r="U81" s="12"/>
      <c r="V81" s="9"/>
      <c r="W81" s="9"/>
      <c r="X81" s="13"/>
      <c r="Y81" s="17" t="s">
        <v>45</v>
      </c>
      <c r="Z81" s="9" t="s">
        <v>486</v>
      </c>
      <c r="AA81" s="12" t="str">
        <f t="shared" si="1"/>
        <v>{
    "id": "M6-NyO-7a-A-1-EN-EN",
    "stimulus": "&lt;p&gt;Jake wants to buy a video game console on installments. To do this, he needs to pay ${{Q1}} for {{Q2}} months. How much does the video game console cost?&lt;/p&gt;",
    "template": "&lt;p&gt;It costs ${{response}}.&lt;/p&gt;",
    "hint": "&lt;p&gt;Start by multiplying the last digit of the multiplier by the multiplicand.&lt;/p&gt;",
    "feedback": "&lt;p&gt;The result of multiplying {{Q1}} by {{Q2}} is {{A1}}.&lt;/p&gt;",
    "seed": {
        "parameters": [
            {
                "name": "Q1",
                "label": null,
                "min": 40,
                "max": 80,
                "step": 1
            },
            {
                "name": "Q2",
                "label": null,
                "min": 6,
                "max": 12,
                "step": 1
            }
        ],
        "calculated": [
            {
                "name": "A1",
                "label": "{{function}}",
                "function": "{{Q1}}*{{Q2}}"
            }
        ],
        "uniques": true
    },
    "algorithm": {
        "name": "calculateOperation",
        "params": {
            "method": "equivLiteral",
            "keyboard": "NUMERICAL"
        }
    }
}</v>
      </c>
      <c r="AB81" s="13" t="str">
        <f t="shared" si="2"/>
        <v>M6-NyO-7a-A-1</v>
      </c>
      <c r="AC81" s="13" t="str">
        <f t="shared" si="3"/>
        <v>M6-NyO-7a-A-1-EN</v>
      </c>
      <c r="AD81" s="8" t="s">
        <v>47</v>
      </c>
      <c r="AE81" s="13"/>
      <c r="AF81" s="8" t="s">
        <v>48</v>
      </c>
      <c r="AG81" s="8" t="s">
        <v>49</v>
      </c>
    </row>
    <row r="82" ht="112.5" customHeight="1">
      <c r="A82" s="6" t="s">
        <v>464</v>
      </c>
      <c r="B82" s="6" t="s">
        <v>465</v>
      </c>
      <c r="C82" s="6" t="s">
        <v>69</v>
      </c>
      <c r="D82" s="7" t="s">
        <v>36</v>
      </c>
      <c r="E82" s="6"/>
      <c r="F82" s="9" t="s">
        <v>487</v>
      </c>
      <c r="G82" s="11" t="s">
        <v>488</v>
      </c>
      <c r="H82" s="10" t="s">
        <v>489</v>
      </c>
      <c r="I82" s="6"/>
      <c r="J82" s="6" t="s">
        <v>103</v>
      </c>
      <c r="K82" s="10" t="s">
        <v>490</v>
      </c>
      <c r="L82" s="10" t="s">
        <v>478</v>
      </c>
      <c r="M82" s="6" t="s">
        <v>43</v>
      </c>
      <c r="N82" s="10" t="s">
        <v>479</v>
      </c>
      <c r="O82" s="10" t="s">
        <v>480</v>
      </c>
      <c r="P82" s="12"/>
      <c r="Q82" s="13"/>
      <c r="R82" s="9"/>
      <c r="S82" s="9"/>
      <c r="T82" s="12"/>
      <c r="U82" s="12"/>
      <c r="V82" s="9"/>
      <c r="W82" s="9"/>
      <c r="X82" s="13"/>
      <c r="Y82" s="17" t="s">
        <v>45</v>
      </c>
      <c r="Z82" s="9" t="s">
        <v>491</v>
      </c>
      <c r="AA82" s="12" t="str">
        <f t="shared" si="1"/>
        <v>{
    "id": "M6-NyO-7a-A-2-EN-EN",
    "stimulus": "&lt;p&gt;Catherine has a virtual farm where she grows Swiss chard. If she produces {{Q1}} chards each day, how many will she have after {{Q2}} days?&lt;/p&gt;",
    "template": "&lt;p&gt;Catherine will have {{response}} Swiss chards.&lt;/p&gt;",
    "hint": "&lt;p&gt;Start by multiplying the last digit of the multiplier by the multiplicand.&lt;/p&gt;",
    "feedback": "&lt;p&gt;The result of multiplying {{Q1}} by {{Q2}} is {{A1}}.&lt;/p&gt;",
    "seed": {
        "parameters": [
            {
                "name": "Q1",
                "label": null,
                "min": 100,
                "max": 500,
                "step": 1
            },
            {
                "name": "Q2",
                "label": null,
                "min": 50,
                "max": 300,
                "step": 1
            }
        ],
        "calculated": [
            {
                "name": "A1",
                "label": "{{function}}",
                "function": "{{Q1}}*{{Q2}}"
            }
        ],
        "uniques": true
    },
    "algorithm": {
        "name": "calculateOperation",
        "params": {
            "method": "equivLiteral",
            "keyboard": "NUMERICAL"
        }
    }
}</v>
      </c>
      <c r="AB82" s="13" t="str">
        <f t="shared" si="2"/>
        <v>M6-NyO-7a-A-2</v>
      </c>
      <c r="AC82" s="13" t="str">
        <f t="shared" si="3"/>
        <v>M6-NyO-7a-A-2-EN</v>
      </c>
      <c r="AD82" s="8" t="s">
        <v>47</v>
      </c>
      <c r="AE82" s="13"/>
      <c r="AF82" s="8" t="s">
        <v>48</v>
      </c>
      <c r="AG82" s="8" t="s">
        <v>49</v>
      </c>
    </row>
    <row r="83" ht="112.5" customHeight="1">
      <c r="A83" s="6" t="s">
        <v>464</v>
      </c>
      <c r="B83" s="6" t="s">
        <v>465</v>
      </c>
      <c r="C83" s="6" t="s">
        <v>69</v>
      </c>
      <c r="D83" s="7" t="s">
        <v>36</v>
      </c>
      <c r="E83" s="6"/>
      <c r="F83" s="9" t="s">
        <v>492</v>
      </c>
      <c r="G83" s="11" t="s">
        <v>493</v>
      </c>
      <c r="H83" s="10" t="s">
        <v>494</v>
      </c>
      <c r="I83" s="13"/>
      <c r="J83" s="13" t="s">
        <v>103</v>
      </c>
      <c r="K83" s="11" t="s">
        <v>495</v>
      </c>
      <c r="L83" s="10" t="s">
        <v>478</v>
      </c>
      <c r="M83" s="6" t="s">
        <v>43</v>
      </c>
      <c r="N83" s="10" t="s">
        <v>479</v>
      </c>
      <c r="O83" s="10" t="s">
        <v>480</v>
      </c>
      <c r="P83" s="9"/>
      <c r="Q83" s="13"/>
      <c r="R83" s="12"/>
      <c r="S83" s="12"/>
      <c r="T83" s="12"/>
      <c r="U83" s="12"/>
      <c r="V83" s="12"/>
      <c r="W83" s="12"/>
      <c r="X83" s="14"/>
      <c r="Y83" s="17" t="s">
        <v>45</v>
      </c>
      <c r="Z83" s="9" t="s">
        <v>496</v>
      </c>
      <c r="AA83" s="12" t="str">
        <f t="shared" si="1"/>
        <v>{
    "id": "M6-NyO-7a-A-3-EN-EN",
    "stimulus": "&lt;p&gt;Ramiro's brother is going abroad to study a {{Q1}}-step course, each step lasting {{Q2}} weeks. How many weeks will he be out of his country?&lt;/p&gt;",
    "template": "&lt;p&gt;Ramiro's brother will be {{response}} weeks away.&lt;/p&gt;",
    "hint": "&lt;p&gt;Start by multiplying the last digit of the multiplier by the multiplicand.&lt;/p&gt;",
    "feedback": "&lt;p&gt;The result of multiplying {{Q1}} by {{Q2}} is {{A1}}.&lt;/p&gt;",
    "seed": {
        "parameters": [
            {
                "name": "Q1",
                "label": null,
                "list": [
                    2,
                    3,
                    4,
                    5,
                    6
                ]
            },
            {
                "name": "Q2",
                "label": null,
                "min": 20,
                "max": 45,
                "step": 1
            }
        ],
        "calculated": [
            {
                "name": "A1",
                "label": "{{function}}",
                "function": "{{Q1}}*{{Q2}}"
            }
        ],
        "uniques": true
    },
    "algorithm": {
        "name": "calculateOperation",
        "params": {
            "method": "equivLiteral",
            "keyboard": "NUMERICAL"
        }
    }
}</v>
      </c>
      <c r="AB83" s="13" t="str">
        <f t="shared" si="2"/>
        <v>M6-NyO-7a-A-3</v>
      </c>
      <c r="AC83" s="13" t="str">
        <f t="shared" si="3"/>
        <v>M6-NyO-7a-A-3-EN</v>
      </c>
      <c r="AD83" s="8" t="s">
        <v>47</v>
      </c>
      <c r="AE83" s="13"/>
      <c r="AF83" s="8" t="s">
        <v>48</v>
      </c>
      <c r="AG83" s="8" t="s">
        <v>49</v>
      </c>
    </row>
    <row r="84" ht="112.5" customHeight="1">
      <c r="A84" s="6" t="s">
        <v>497</v>
      </c>
      <c r="B84" s="6" t="s">
        <v>498</v>
      </c>
      <c r="C84" s="6" t="s">
        <v>35</v>
      </c>
      <c r="D84" s="7" t="s">
        <v>36</v>
      </c>
      <c r="E84" s="6"/>
      <c r="F84" s="10" t="s">
        <v>499</v>
      </c>
      <c r="G84" s="10"/>
      <c r="H84" s="10" t="s">
        <v>500</v>
      </c>
      <c r="I84" s="13"/>
      <c r="J84" s="21" t="s">
        <v>501</v>
      </c>
      <c r="K84" s="10" t="s">
        <v>502</v>
      </c>
      <c r="L84" s="11" t="s">
        <v>503</v>
      </c>
      <c r="M84" s="6" t="s">
        <v>43</v>
      </c>
      <c r="N84" s="11" t="s">
        <v>504</v>
      </c>
      <c r="O84" s="11" t="s">
        <v>505</v>
      </c>
      <c r="P84" s="12"/>
      <c r="Q84" s="13"/>
      <c r="R84" s="12"/>
      <c r="S84" s="12"/>
      <c r="T84" s="12"/>
      <c r="U84" s="12"/>
      <c r="V84" s="12"/>
      <c r="W84" s="12"/>
      <c r="X84" s="13"/>
      <c r="Y84" s="17" t="s">
        <v>45</v>
      </c>
      <c r="Z84" s="9" t="s">
        <v>506</v>
      </c>
      <c r="AA84" s="12" t="str">
        <f t="shared" si="1"/>
        <v>{
    "id": "M6-NyO-8a-I-1-EN-EN",
    "stimulus": "&lt;p&gt;Select the quotient and the remainder of this division.&lt;/p&gt;&lt;p style=\"text-align:center;\"&gt;{{T1}} : {{Q1}}&lt;/p&gt;",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
                "max": 9,
                "step": 1
            },
            {
                "name": "Q4",
                "label": null,
                "min": 10,
                "max": 99,
                "step": 1
            },
            {
                "name": "Q5",
                "label": null,
                "min": 10,
                "max": 99,
                "step": 1
            },
            {
                "name": "Q6",
                "label": null,
                "min": 1,
                "max": 9,
                "step": 1
            },
            {
                "name": "Q7",
                "label": null,
                "min": 1,
                "max": 9,
                "step": 1
            }
        ],
        "calculated": [
            {
                "name": "T1",
                "label": "{{function}}",
                "function": "{{Q1}}*{{Q2}}+{{Q3}}",
                "temp": true
            },
            {
                "name": "A1",
                "label": "Quotient: {{function}}",
                "function": "{{Q2}}"
            },
            {
                "name": "A2",
                "label": "Remainder: {{function}}",
                "function": "{{Q3}}"
            },
            {
                "name": "A3",
                "label": "Quotient: {{function}}",
                "function": "{{Q4}}",
                "incorrect": true
            },
            {
                "name": "A4",
                "label": "Quotient: {{function}}",
                "function": "{{Q5}}",
                "incorrect": true
            },
            {
                "name": "A5",
                "label": "Remainder: {{function}}",
                "function": "{{Q6}}",
                "incorrect": true
            },
            {
                "name": "A6",
                "label": "Remainder: {{function}}",
                "function": "{{Q7}}",
                "incorrect": true
            }
        ]
    },
    "algorithm": {
        "name": "trueFalse",
        "template": "Multiple choice – multiple response",
        "params": {
            "countCorrect": 2,
            "countIncorrect": 2,
            "showCheckIcon": false,
            "columns": 2
        }
    }
}</v>
      </c>
      <c r="AB84" s="13" t="str">
        <f t="shared" si="2"/>
        <v>M6-NyO-8a-I-1</v>
      </c>
      <c r="AC84" s="13" t="str">
        <f t="shared" si="3"/>
        <v>M6-NyO-8a-I-1-EN</v>
      </c>
      <c r="AD84" s="8" t="s">
        <v>47</v>
      </c>
      <c r="AE84" s="13"/>
      <c r="AF84" s="8" t="s">
        <v>48</v>
      </c>
      <c r="AG84" s="8" t="s">
        <v>49</v>
      </c>
    </row>
    <row r="85" ht="112.5" customHeight="1">
      <c r="A85" s="6" t="s">
        <v>497</v>
      </c>
      <c r="B85" s="6" t="s">
        <v>498</v>
      </c>
      <c r="C85" s="6" t="s">
        <v>50</v>
      </c>
      <c r="D85" s="7" t="s">
        <v>36</v>
      </c>
      <c r="E85" s="6"/>
      <c r="F85" s="11" t="s">
        <v>507</v>
      </c>
      <c r="G85" s="10"/>
      <c r="H85" s="10" t="s">
        <v>508</v>
      </c>
      <c r="I85" s="6"/>
      <c r="J85" s="21" t="s">
        <v>509</v>
      </c>
      <c r="K85" s="10" t="s">
        <v>510</v>
      </c>
      <c r="L85" s="24" t="s">
        <v>511</v>
      </c>
      <c r="M85" s="6" t="s">
        <v>43</v>
      </c>
      <c r="N85" s="11" t="s">
        <v>504</v>
      </c>
      <c r="O85" s="11" t="s">
        <v>505</v>
      </c>
      <c r="P85" s="12"/>
      <c r="Q85" s="13"/>
      <c r="R85" s="12"/>
      <c r="S85" s="12"/>
      <c r="T85" s="12"/>
      <c r="U85" s="12"/>
      <c r="V85" s="12"/>
      <c r="W85" s="12"/>
      <c r="X85" s="13"/>
      <c r="Y85" s="17" t="s">
        <v>45</v>
      </c>
      <c r="Z85" s="9" t="s">
        <v>512</v>
      </c>
      <c r="AA85" s="12" t="str">
        <f t="shared" si="1"/>
        <v>{
    "id": "M6-NyO-8a-E-1-EN-EN",
    "stimulus": "&lt;p&gt;Select the divisions with a quotient of {{Q6}} and a remainder of 0.&lt;/p&gt;",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"showCheckIcon":false,
            "columns": 3
        }
    }
}</v>
      </c>
      <c r="AB85" s="13" t="str">
        <f t="shared" si="2"/>
        <v>M6-NyO-8a-E-1</v>
      </c>
      <c r="AC85" s="13" t="str">
        <f t="shared" si="3"/>
        <v>M6-NyO-8a-E-1-EN</v>
      </c>
      <c r="AD85" s="8" t="s">
        <v>47</v>
      </c>
      <c r="AE85" s="13"/>
      <c r="AF85" s="8" t="s">
        <v>48</v>
      </c>
      <c r="AG85" s="8" t="s">
        <v>49</v>
      </c>
    </row>
    <row r="86" ht="112.5" customHeight="1">
      <c r="A86" s="6" t="s">
        <v>497</v>
      </c>
      <c r="B86" s="6" t="s">
        <v>498</v>
      </c>
      <c r="C86" s="6" t="s">
        <v>69</v>
      </c>
      <c r="D86" s="7" t="s">
        <v>36</v>
      </c>
      <c r="E86" s="6"/>
      <c r="F86" s="11" t="s">
        <v>513</v>
      </c>
      <c r="G86" s="11" t="s">
        <v>514</v>
      </c>
      <c r="H86" s="10" t="s">
        <v>515</v>
      </c>
      <c r="I86" s="6"/>
      <c r="J86" s="8" t="s">
        <v>168</v>
      </c>
      <c r="K86" s="10" t="s">
        <v>516</v>
      </c>
      <c r="L86" s="10" t="s">
        <v>517</v>
      </c>
      <c r="M86" s="6" t="s">
        <v>43</v>
      </c>
      <c r="N86" s="11" t="s">
        <v>504</v>
      </c>
      <c r="O86" s="11" t="s">
        <v>505</v>
      </c>
      <c r="P86" s="12"/>
      <c r="Q86" s="13"/>
      <c r="R86" s="12"/>
      <c r="S86" s="12"/>
      <c r="T86" s="12"/>
      <c r="U86" s="12"/>
      <c r="V86" s="12"/>
      <c r="W86" s="12"/>
      <c r="X86" s="13"/>
      <c r="Y86" s="17" t="s">
        <v>45</v>
      </c>
      <c r="Z86" s="9" t="s">
        <v>518</v>
      </c>
      <c r="AA86" s="12" t="str">
        <f t="shared" si="1"/>
        <v>{
    "id": "M6-NyO-8a-A-1-EN-EN",
    "stimulus": "&lt;p&gt;At a summer camp, the instructors have divided {{T1}} children into tribes of {{Q1}} children to carry out some activities. How many tribes are there?&lt;/p&gt;",
    "template": "&lt;p&gt;{{response}} tribes have been formed.&lt;/p&gt;",
    "hint": "&lt;p&gt;Divide the dividend by the divisor.&lt;/p&gt;",
    "feedback": "&lt;p&gt;A division is the distribution of a dividend as many times as indicated by the divisor.&lt;/p&gt;",
    "seed": {
        "parameters": [
            {
                "name": "Q1",
                "label": null,
                "min": 10,
                "max": 20,
                "step": 1
            },
            {
                "name": "Q2",
                "label": null,
                "min": 20,
                "max": 30,
                "step": 1
            }
        ],
        "calculated": [
            {
                "name": "T1",
                "label": "{{function}}",
                "function": "{{Q1}} * {{Q2}}",
                "temp": true
            },
            {
                "name": "A1",
                "label": "{{function}}",
                "function": "{{Q2}}"
            }
        ]
    },
    "algorithm": {
        "name": "calculateOperation",
        "params": {
            "method": "equivLiteral",
            "keyboard": "NUMERICAL"
        }
    }
}</v>
      </c>
      <c r="AB86" s="13" t="str">
        <f t="shared" si="2"/>
        <v>M6-NyO-8a-A-1</v>
      </c>
      <c r="AC86" s="13" t="str">
        <f t="shared" si="3"/>
        <v>M6-NyO-8a-A-1-EN</v>
      </c>
      <c r="AD86" s="8" t="s">
        <v>47</v>
      </c>
      <c r="AE86" s="13"/>
      <c r="AF86" s="8" t="s">
        <v>48</v>
      </c>
      <c r="AG86" s="8" t="s">
        <v>49</v>
      </c>
    </row>
    <row r="87" ht="112.5" customHeight="1">
      <c r="A87" s="6" t="s">
        <v>497</v>
      </c>
      <c r="B87" s="6" t="s">
        <v>498</v>
      </c>
      <c r="C87" s="6" t="s">
        <v>69</v>
      </c>
      <c r="D87" s="7" t="s">
        <v>36</v>
      </c>
      <c r="E87" s="6"/>
      <c r="F87" s="11" t="s">
        <v>519</v>
      </c>
      <c r="G87" s="11" t="s">
        <v>520</v>
      </c>
      <c r="H87" s="10" t="s">
        <v>521</v>
      </c>
      <c r="I87" s="6"/>
      <c r="J87" s="8" t="s">
        <v>168</v>
      </c>
      <c r="K87" s="10" t="s">
        <v>522</v>
      </c>
      <c r="L87" s="10" t="s">
        <v>517</v>
      </c>
      <c r="M87" s="6" t="s">
        <v>43</v>
      </c>
      <c r="N87" s="11" t="s">
        <v>504</v>
      </c>
      <c r="O87" s="11" t="s">
        <v>505</v>
      </c>
      <c r="P87" s="16"/>
      <c r="Q87" s="13"/>
      <c r="R87" s="12"/>
      <c r="S87" s="12"/>
      <c r="T87" s="12"/>
      <c r="U87" s="12"/>
      <c r="V87" s="12"/>
      <c r="W87" s="12"/>
      <c r="X87" s="13"/>
      <c r="Y87" s="17" t="s">
        <v>45</v>
      </c>
      <c r="Z87" s="9" t="s">
        <v>523</v>
      </c>
      <c r="AA87" s="12" t="str">
        <f t="shared" si="1"/>
        <v>{"id":"M6-NyO-8a-A-2-EN-EN","stimulus":"&lt;p&gt;A beekeeper has decided to divide a hive of {{T1}} bees into several hives. Since he needs a queen for each one and wants {{Q1}} bees in each hive, how many queens will he need?&lt;/p&gt;","template":"&lt;p&gt;He must get {{response}} queen bees.&lt;/p&gt;","hint":"&lt;p&gt;Divide the dividend by the divisor.&lt;/p&gt;","feedback":"&lt;p&gt;A division is the distribution of a dividend as many times as indicated by the divisor.&lt;/p&gt;","seed":{"parameters":[{"name":"Q1","label":null,"min":100,"max":250,"step":1},{"name":"Q2","label":null,"min":10,"max":100,"step":1}],"calculated":[{"name":"T1","label":"{{function}}","function":"{{Q1}} * {{Q2}}","temp":true},{"name":"A1","label":"{{function}}","function":"{{Q2}}"}]},"algorithm":{"name":"calculateOperation","params":{"method":"equivLiteral","keyboard":"NUMERICAL"}}}</v>
      </c>
      <c r="AB87" s="13" t="str">
        <f t="shared" si="2"/>
        <v>M6-NyO-8a-A-2</v>
      </c>
      <c r="AC87" s="13" t="str">
        <f t="shared" si="3"/>
        <v>M6-NyO-8a-A-2-EN</v>
      </c>
      <c r="AD87" s="8" t="s">
        <v>47</v>
      </c>
      <c r="AE87" s="13"/>
      <c r="AF87" s="8" t="s">
        <v>48</v>
      </c>
      <c r="AG87" s="8" t="s">
        <v>49</v>
      </c>
    </row>
    <row r="88" ht="112.5" customHeight="1">
      <c r="A88" s="6" t="s">
        <v>497</v>
      </c>
      <c r="B88" s="6" t="s">
        <v>498</v>
      </c>
      <c r="C88" s="6" t="s">
        <v>69</v>
      </c>
      <c r="D88" s="7" t="s">
        <v>36</v>
      </c>
      <c r="E88" s="6"/>
      <c r="F88" s="11" t="s">
        <v>524</v>
      </c>
      <c r="G88" s="11" t="s">
        <v>525</v>
      </c>
      <c r="H88" s="10" t="s">
        <v>526</v>
      </c>
      <c r="I88" s="6"/>
      <c r="J88" s="8" t="s">
        <v>168</v>
      </c>
      <c r="K88" s="10" t="s">
        <v>527</v>
      </c>
      <c r="L88" s="10" t="s">
        <v>517</v>
      </c>
      <c r="M88" s="6" t="s">
        <v>43</v>
      </c>
      <c r="N88" s="11" t="s">
        <v>504</v>
      </c>
      <c r="O88" s="11" t="s">
        <v>505</v>
      </c>
      <c r="P88" s="16"/>
      <c r="Q88" s="13"/>
      <c r="R88" s="12"/>
      <c r="S88" s="12"/>
      <c r="T88" s="12"/>
      <c r="U88" s="12"/>
      <c r="V88" s="12"/>
      <c r="W88" s="12"/>
      <c r="X88" s="14"/>
      <c r="Y88" s="17" t="s">
        <v>45</v>
      </c>
      <c r="Z88" s="9" t="s">
        <v>528</v>
      </c>
      <c r="AA88" s="12" t="str">
        <f t="shared" si="1"/>
        <v>{
    "id": "M6-NyO-8a-A-3-EN-EN",
    "stimulus": "&lt;p&gt;The City Council of a town has committed to providing firewood for all houses during the winter. If {{T1}} kg of firewood have been cut and there are {{Q1}} families in the town, how much firewood will each family receive?&lt;/p&gt;",
    "template": "&lt;p&gt;Each family will receive {{response}} kg of firewood.&lt;/p&gt;",
    "hint": "&lt;p&gt;Divide the dividend by the divisor.&lt;/p&gt;",
    "feedback": "&lt;p&gt;A division is the distribution of a dividend as many times as indicated by the divisor.&lt;/p&gt;",
    "seed": {
        "parameters": [
            {
                "name": "Q1",
                "label": null,
                "min": 15,
                "max": 60,
                "step": 1
            },
            {
                "name": "Q2",
                "label": null,
                "min": 500,
                "max": 800,
                "step": 1
            }
        ],
        "calculated": [
            {
                "name": "T1",
                "label": "{{function}}",
                "function": "{{Q1}} * {{Q2}}",
                "temp": true
            },
            {
                "name": "A1",
                "label": "{{function}}",
                "function": "{{Q2}}"
            }
        ]
    },
    "algorithm": {
        "name": "calculateOperation",
        "params": {
            "method": "equivLiteral",
            "keyboard": "NUMERICAL"
        }
    }
}</v>
      </c>
      <c r="AB88" s="13" t="str">
        <f t="shared" si="2"/>
        <v>M6-NyO-8a-A-3</v>
      </c>
      <c r="AC88" s="13" t="str">
        <f t="shared" si="3"/>
        <v>M6-NyO-8a-A-3-EN</v>
      </c>
      <c r="AD88" s="8" t="s">
        <v>47</v>
      </c>
      <c r="AE88" s="13"/>
      <c r="AF88" s="8" t="s">
        <v>48</v>
      </c>
      <c r="AG88" s="8" t="s">
        <v>49</v>
      </c>
    </row>
    <row r="89" ht="112.5" customHeight="1">
      <c r="A89" s="6" t="s">
        <v>529</v>
      </c>
      <c r="B89" s="6" t="s">
        <v>530</v>
      </c>
      <c r="C89" s="6" t="s">
        <v>35</v>
      </c>
      <c r="D89" s="7" t="s">
        <v>36</v>
      </c>
      <c r="E89" s="6"/>
      <c r="F89" s="11" t="s">
        <v>531</v>
      </c>
      <c r="G89" s="10"/>
      <c r="H89" s="10" t="s">
        <v>532</v>
      </c>
      <c r="I89" s="6"/>
      <c r="J89" s="8" t="s">
        <v>262</v>
      </c>
      <c r="K89" s="10" t="s">
        <v>533</v>
      </c>
      <c r="L89" s="11" t="s">
        <v>534</v>
      </c>
      <c r="M89" s="6" t="s">
        <v>43</v>
      </c>
      <c r="N89" s="11" t="s">
        <v>535</v>
      </c>
      <c r="O89" s="11" t="s">
        <v>536</v>
      </c>
      <c r="P89" s="16"/>
      <c r="Q89" s="13"/>
      <c r="R89" s="12"/>
      <c r="S89" s="12"/>
      <c r="T89" s="12"/>
      <c r="U89" s="12"/>
      <c r="V89" s="12"/>
      <c r="W89" s="12"/>
      <c r="X89" s="14"/>
      <c r="Y89" s="17" t="s">
        <v>45</v>
      </c>
      <c r="Z89" s="9" t="s">
        <v>537</v>
      </c>
      <c r="AA89" s="12" t="str">
        <f t="shared" si="1"/>
        <v>{
    "id": "M6-NyO-8b-I-1-EN-EN",
    "stimulus": "&lt;p&gt;Select the operation that checks this division:&lt;/p&gt;&lt;p style=\"text-align:center;\"&gt;{{Q1}} : {{Q2}}&lt;/p&gt;",
    "hint": "&lt;p style=\"text-align:center;\"&gt;dividend = divisor × quotient + remainder&lt;/p&gt;",
    "feedback": "&lt;p style=\"text-align:center;\"&gt;dividend = divisor × quotient + remainder&lt;/p&gt;&lt;p style=\"text-align:center;\"&gt;{{Q1}} = {{Q2}} × {{T1}} + {{T2}}&lt;/p&gt;",
    "seed": {
        "parameters": [
            {
                "name": "Q1",
                "label": null,
                "min": 1000,
                "max": 9999,
                "step": 1
            },
            {
                "name": "Q2",
                "label": null,
                "min": 10,
                "max": 99,
                "step": 1
            }
        ],
        "calculated": [
            {
                "name": "T1",
                "label": "{{function}}",
                "function": "math.floor({{Q1}}/{{Q2}})",
                "temp": true
            },
            {
                "name": "T2",
                "label": "{{function}}",
                "function": "{{Q1}}%{{Q2}}",
                "temp": true
            },
            {
                "name": "A1",
                "label": "{{Q1}} = {{Q2}} × {{T1}} + {{T2}}",
                "function": ""
            },
            {
                "name": "A2",
                "label": "{{Q2}} = {{Q1}} × {{T1}} + {{T2}}",
                "function": "",
                "incorrect": true
            },
            {
                "name": "A3",
                "label": "{{T1}} = {{Q2}} × {{Q1}} + {{T2}}",
                "function": "",
                "incorrect": true
            },
            {
                "name": "A4",
                "label": "{{Q1}} = {{Q2}} × {{T1}} - {{T2}}",
                "function": "",
                "incorrect": true
            }
        ]
    },
    "algorithm": {
        "name": "trueFalse",
        "template": "Multiple choice – standard",
        "params": {
            "countCorrect": 1,
            "countIncorrect": 2,
            "showCheckIcon": false,
            "columns": 3
        }
    }
}</v>
      </c>
      <c r="AB89" s="13" t="str">
        <f t="shared" si="2"/>
        <v>M6-NyO-8b-I-1</v>
      </c>
      <c r="AC89" s="13" t="str">
        <f t="shared" si="3"/>
        <v>M6-NyO-8b-I-1-EN</v>
      </c>
      <c r="AD89" s="8" t="s">
        <v>47</v>
      </c>
      <c r="AE89" s="13"/>
      <c r="AF89" s="8" t="s">
        <v>48</v>
      </c>
      <c r="AG89" s="8" t="s">
        <v>49</v>
      </c>
    </row>
    <row r="90" ht="112.5" customHeight="1">
      <c r="A90" s="6" t="s">
        <v>529</v>
      </c>
      <c r="B90" s="6" t="s">
        <v>530</v>
      </c>
      <c r="C90" s="6" t="s">
        <v>50</v>
      </c>
      <c r="D90" s="7" t="s">
        <v>36</v>
      </c>
      <c r="E90" s="6"/>
      <c r="F90" s="11" t="s">
        <v>538</v>
      </c>
      <c r="G90" s="11" t="s">
        <v>539</v>
      </c>
      <c r="H90" s="10" t="s">
        <v>540</v>
      </c>
      <c r="I90" s="6"/>
      <c r="J90" s="8" t="s">
        <v>168</v>
      </c>
      <c r="K90" s="10" t="s">
        <v>541</v>
      </c>
      <c r="L90" s="10" t="s">
        <v>542</v>
      </c>
      <c r="M90" s="6" t="s">
        <v>43</v>
      </c>
      <c r="N90" s="11" t="s">
        <v>535</v>
      </c>
      <c r="O90" s="11" t="s">
        <v>535</v>
      </c>
      <c r="P90" s="16"/>
      <c r="Q90" s="13"/>
      <c r="R90" s="12"/>
      <c r="S90" s="12"/>
      <c r="T90" s="12"/>
      <c r="U90" s="12"/>
      <c r="V90" s="12"/>
      <c r="W90" s="12"/>
      <c r="X90" s="14"/>
      <c r="Y90" s="17" t="s">
        <v>45</v>
      </c>
      <c r="Z90" s="9" t="s">
        <v>543</v>
      </c>
      <c r="AA90" s="12" t="str">
        <f t="shared" si="1"/>
        <v>{
    "id": "M6-NyO-8b-E-1-EN-EN",
    "stimulus": "&lt;p&gt;In a division, the divisor is {{Q2}}, the quotient is {{T1}}, and the remainder is {{T2}}. Calculate the dividend using the division check.&lt;/p&gt;",
    "template": "&lt;p style=\"text-align:center;\"&gt;{{Q2}} × {{T1}} + {{T2}} = {{response}}&lt;/p&gt;",
    "hint": "&lt;p style=\"text-align:center;\"&gt;dividend = divisor × quotient + remainder&lt;/p&gt;",
    "feedback": "&lt;p style=\"text-align:center;\"&gt;dividend = divisor × quotient + remainder&lt;/p&gt;",
    "seed": {
        "parameters": [
            {
                "name": "Q1",
                "label": null,
                "min": 10000,
                "max": 99999,
                "step": 1
            },
            {
                "name": "Q2",
                "label": null,
                "min": 100,
                "max": 999,
                "step": 1
            }
        ],
        "calculated": [
            {
                "name": "T1",
                "label": "{{function}}",
                "function": "math.floor({{Q1}}/{{Q2}})",
                "temp": true
            },
            {
                "name": "T2",
                "label": "{{function}}",
                "function": "{{Q1}}%{{Q2}}",
                "temp": true
            },
            {
                "name": "A1",
                "label": "{{function}}",
                "function": "{{Q1}}"
            }
        ]
    },
    "algorithm": {
        "name": "calculateOperation",
        "params": {
            "method": "equivLiteral",
            "keyboard": "NUMERICAL"
        }
    }
}</v>
      </c>
      <c r="AB90" s="13" t="str">
        <f t="shared" si="2"/>
        <v>M6-NyO-8b-E-1</v>
      </c>
      <c r="AC90" s="13" t="str">
        <f t="shared" si="3"/>
        <v>M6-NyO-8b-E-1-EN</v>
      </c>
      <c r="AD90" s="8" t="s">
        <v>47</v>
      </c>
      <c r="AE90" s="13"/>
      <c r="AF90" s="8" t="s">
        <v>48</v>
      </c>
      <c r="AG90" s="8" t="s">
        <v>49</v>
      </c>
    </row>
    <row r="91" ht="112.5" customHeight="1">
      <c r="A91" s="6" t="s">
        <v>529</v>
      </c>
      <c r="B91" s="6" t="s">
        <v>530</v>
      </c>
      <c r="C91" s="6" t="s">
        <v>69</v>
      </c>
      <c r="D91" s="7" t="s">
        <v>36</v>
      </c>
      <c r="E91" s="6"/>
      <c r="F91" s="11" t="s">
        <v>544</v>
      </c>
      <c r="G91" s="11" t="s">
        <v>545</v>
      </c>
      <c r="H91" s="10" t="s">
        <v>546</v>
      </c>
      <c r="I91" s="6"/>
      <c r="J91" s="8" t="s">
        <v>168</v>
      </c>
      <c r="K91" s="11" t="s">
        <v>547</v>
      </c>
      <c r="L91" s="10" t="s">
        <v>548</v>
      </c>
      <c r="M91" s="6" t="s">
        <v>43</v>
      </c>
      <c r="N91" s="11" t="s">
        <v>535</v>
      </c>
      <c r="O91" s="11" t="s">
        <v>549</v>
      </c>
      <c r="P91" s="16"/>
      <c r="Q91" s="13"/>
      <c r="R91" s="12"/>
      <c r="S91" s="12"/>
      <c r="T91" s="12"/>
      <c r="U91" s="12"/>
      <c r="V91" s="12"/>
      <c r="W91" s="12"/>
      <c r="X91" s="14"/>
      <c r="Y91" s="17" t="s">
        <v>45</v>
      </c>
      <c r="Z91" s="9" t="s">
        <v>550</v>
      </c>
      <c r="AA91" s="12" t="str">
        <f t="shared" si="1"/>
        <v>{
    "id": "M6-NyO-8b-A-1-EN-EN",
    "stimulus": "&lt;p&gt;The number of passengers traveling on a train to {{Q10}} is unknown, but it is known that there are {{Q1}} cars and {{Q2}} passengers in each, although one of the cars has {{Q3}} extra passengers. What is the total number of passengers on the train?&lt;/p&gt;",
    "template": "&lt;p&gt;A total of {{response}} passengers are traveling on the train.&lt;/p&gt;",
    "hint": "&lt;p style=\"text-align:center;\"&gt;dividend = divisor × quotient + remainder&lt;/p&gt;",
    "feedback": "&lt;p&gt;We must check the division:&lt;/p&gt;&lt;p style=\"text-align:center;\"&gt;{{Q1}} cars × {{Q2}} passengers per car + {{Q3}} extra passengers = {{T1}} passengers in total.&lt;/p&gt;",
    "seed": {
        "parameters": [
            {
                "name": "Q1",
                "label": null,
                "min": 4,
                "max": 15,
                "step": 1
            },
            {
                "name": "Q2",
                "label": null,
                "min": 30,
                "max": 80,
                "step": 1
            },
            {
                "name": "Q3",
                "label": null,
                "list": [
                    2,
                    3
                ]
            },
            {
                "name": "Q10",
                "label": null,
                "list": [
                    "New York",
                    "Paris",
                    "Rome",
                    "Vienna",
                    "Lisbon",
                    "Berlin"
                ]
            }
        ],
        "calculated": [
            {
                "name": "A1",
                "label": "{{function}}",
                "function": "{{Q1}}*{{Q2}}+{{Q3}}"
            },
            {
                "name": "T1",
                "label": "{{function}}",
                "function": "{{Q1}}*{{Q2}}+{{Q3}}",
                "temp": true
            }
        ]
    },
    "algorithm": {
        "name": "calculateOperation",
        "params": {
            "method": "equivLiteral",
            "keyboard": "NUMERICAL"
        }
    }
}</v>
      </c>
      <c r="AB91" s="13" t="str">
        <f t="shared" si="2"/>
        <v>M6-NyO-8b-A-1</v>
      </c>
      <c r="AC91" s="13" t="str">
        <f t="shared" si="3"/>
        <v>M6-NyO-8b-A-1-EN</v>
      </c>
      <c r="AD91" s="8" t="s">
        <v>47</v>
      </c>
      <c r="AE91" s="13"/>
      <c r="AF91" s="8" t="s">
        <v>48</v>
      </c>
      <c r="AG91" s="8" t="s">
        <v>49</v>
      </c>
    </row>
    <row r="92" ht="112.5" customHeight="1">
      <c r="A92" s="6" t="s">
        <v>529</v>
      </c>
      <c r="B92" s="6" t="s">
        <v>530</v>
      </c>
      <c r="C92" s="6" t="s">
        <v>69</v>
      </c>
      <c r="D92" s="7" t="s">
        <v>36</v>
      </c>
      <c r="E92" s="6"/>
      <c r="F92" s="11" t="s">
        <v>551</v>
      </c>
      <c r="G92" s="11" t="s">
        <v>552</v>
      </c>
      <c r="H92" s="10" t="s">
        <v>553</v>
      </c>
      <c r="I92" s="6"/>
      <c r="J92" s="8" t="s">
        <v>168</v>
      </c>
      <c r="K92" s="11" t="s">
        <v>554</v>
      </c>
      <c r="L92" s="10" t="s">
        <v>548</v>
      </c>
      <c r="M92" s="6" t="s">
        <v>43</v>
      </c>
      <c r="N92" s="11" t="s">
        <v>535</v>
      </c>
      <c r="O92" s="11" t="s">
        <v>555</v>
      </c>
      <c r="P92" s="12"/>
      <c r="Q92" s="13"/>
      <c r="R92" s="12"/>
      <c r="S92" s="12"/>
      <c r="T92" s="12"/>
      <c r="U92" s="12"/>
      <c r="V92" s="12"/>
      <c r="W92" s="12"/>
      <c r="X92" s="13"/>
      <c r="Y92" s="17" t="s">
        <v>45</v>
      </c>
      <c r="Z92" s="9" t="s">
        <v>556</v>
      </c>
      <c r="AA92" s="12" t="str">
        <f t="shared" si="1"/>
        <v>{
    "id": "M6-NyO-8b-A-2-EN-EN",
    "stimulus": "&lt;p&gt;Natalie knows the number of spectators who attended a theater. When dividing this number by the {{Q1}} zones the stalls are divided into, she confirmed that there are {{Q2}} spectators in each zone, but one of them accommodates {{Q3}} more people than the rest. How many spectators are at the theater?&lt;/p&gt;",
    "template": "&lt;p&gt;There is a total of {{response}} spectators.&lt;/p&gt;",
    "hint": "&lt;p style=\"text-align:center;\"&gt;dividend = divisor × quotient + remainder&lt;/p&gt;",
    "feedback": "&lt;p&gt;We must check the division:&lt;/p&gt;&lt;p style=\"text-align:center;\"&gt;{{Q1}} zones × {{Q2}} spectators per zone + {{Q3}} extra spectators = {{T1}} spectators in total&lt;/p&gt;",
    "seed": {
        "parameters": [
            {
                "name": "Q1",
                "label": null,
                "list": [
                    3,
                    4,
                    5,
                    6
                ]
            },
            {
                "name": "Q2",
                "label": null,
                "min": 50,
                "max": 70,
                "step": 1
            },
            {
                "name": "Q3",
                "label": null,
                "list": [
                    2,
                    3
                ]
            }
        ],
        "calculated": [
            {
                "name": "A1",
                "label": "{{function}}",
                "function": "{{Q1}}*{{Q2}}+{{Q3}}"
            },
            {
                "name": "T1",
                "label": "{{function}}",
                "function": "{{Q1}}*{{Q2}}+{{Q3}}",
                "temp": true
            }
        ]
    },
    "algorithm": {
        "name": "calculateOperation",
        "params": {
            "method": "equivLiteral",
            "keyboard": "NUMERICAL"
        }
    }
}</v>
      </c>
      <c r="AB92" s="13" t="str">
        <f t="shared" si="2"/>
        <v>M6-NyO-8b-A-2</v>
      </c>
      <c r="AC92" s="13" t="str">
        <f t="shared" si="3"/>
        <v>M6-NyO-8b-A-2-EN</v>
      </c>
      <c r="AD92" s="8" t="s">
        <v>47</v>
      </c>
      <c r="AE92" s="13"/>
      <c r="AF92" s="8" t="s">
        <v>48</v>
      </c>
      <c r="AG92" s="8" t="s">
        <v>49</v>
      </c>
    </row>
    <row r="93" ht="112.5" customHeight="1">
      <c r="A93" s="6" t="s">
        <v>529</v>
      </c>
      <c r="B93" s="6" t="s">
        <v>530</v>
      </c>
      <c r="C93" s="6" t="s">
        <v>69</v>
      </c>
      <c r="D93" s="8" t="s">
        <v>36</v>
      </c>
      <c r="E93" s="6"/>
      <c r="F93" s="11" t="s">
        <v>557</v>
      </c>
      <c r="G93" s="11" t="s">
        <v>558</v>
      </c>
      <c r="H93" s="10" t="s">
        <v>559</v>
      </c>
      <c r="I93" s="6"/>
      <c r="J93" s="6" t="s">
        <v>103</v>
      </c>
      <c r="K93" s="11" t="s">
        <v>560</v>
      </c>
      <c r="L93" s="10" t="s">
        <v>548</v>
      </c>
      <c r="M93" s="6" t="s">
        <v>43</v>
      </c>
      <c r="N93" s="11" t="s">
        <v>535</v>
      </c>
      <c r="O93" s="10" t="s">
        <v>561</v>
      </c>
      <c r="P93" s="9"/>
      <c r="Q93" s="13"/>
      <c r="R93" s="12"/>
      <c r="S93" s="12"/>
      <c r="T93" s="12"/>
      <c r="U93" s="12"/>
      <c r="V93" s="12"/>
      <c r="W93" s="12"/>
      <c r="X93" s="13"/>
      <c r="Y93" s="17" t="s">
        <v>45</v>
      </c>
      <c r="Z93" s="9" t="s">
        <v>562</v>
      </c>
      <c r="AA93" s="12" t="str">
        <f t="shared" si="1"/>
        <v>{
    "id": "M6-NyO-8b-A-3-EN-EN",
    "stimulus": "&lt;p&gt;The {{Q10}} Zoo divides its enclosure into {{Q1}} geographical zones, each with {{Q2}} animals. However, one zone has {{Q3}} more animals than the others. Calculate the total number of animals in this zoo.&lt;/p&gt;",
    "template": "&lt;p&gt;In the {{Q10}} zoo, there are {{response}} animals.&lt;/p&gt;",
    "hint": "&lt;p style=\"text-align:center;\"&gt;dividend = divisor × quotient + remainder&lt;/p&gt;",
    "feedback": "&lt;p&gt;We must check the division:&lt;/p&gt;&lt;p style=\"text-align:center;\"&gt;{{Q1}} zones × {{Q2}} animals per zone + {{Q3}} extra animals = {{T1}} total animals&lt;/p&gt;",
    "seed": {
        "parameters": [
            {
                "name": "Q1",
                "min": 5,
                "max": 15,
                "step": 1
            },
            {
                "name": "Q2",
                "min": 30,
                "max": 80,
                "step": 1
            },
            {
                "name": "Q3",
                "list": [
                    2,
                    3,
                    4
                ]
            },
            {
                "name": "Q10",
                "list": [
                    "New York",
                    "Paris",
                    "Rome",
                    "Brasilia",
                    "Lisbon",
                    "Berlin",
                    "Madrid"
                ]
            }
        ],
        "calculated": [
            {
                "name": "A1",
                "function": "{{Q1}}*{{Q2}}+{{Q3}}"
            },
            {
                "name": "T1",
                "function": "{{Q1}}*{{Q2}}+{{Q3}}",
                "temp": "true"
            }
        ],
        "uniques": true
    },
    "algorithm": {
        "name": "calculateOperation",
        "params": {
            "method": "equivLiteral",
            "keyboard": "NUMERICAL"
        }
    }
}</v>
      </c>
      <c r="AB93" s="13" t="str">
        <f t="shared" si="2"/>
        <v>M6-NyO-8b-A-3</v>
      </c>
      <c r="AC93" s="13" t="str">
        <f t="shared" si="3"/>
        <v>M6-NyO-8b-A-3-EN</v>
      </c>
      <c r="AD93" s="8" t="s">
        <v>47</v>
      </c>
      <c r="AE93" s="13"/>
      <c r="AF93" s="8" t="s">
        <v>48</v>
      </c>
      <c r="AG93" s="8" t="s">
        <v>49</v>
      </c>
    </row>
    <row r="94" ht="112.5" customHeight="1">
      <c r="A94" s="6" t="s">
        <v>563</v>
      </c>
      <c r="B94" s="6" t="s">
        <v>564</v>
      </c>
      <c r="C94" s="6" t="s">
        <v>35</v>
      </c>
      <c r="D94" s="7" t="s">
        <v>36</v>
      </c>
      <c r="E94" s="6"/>
      <c r="F94" s="11" t="s">
        <v>565</v>
      </c>
      <c r="G94" s="10"/>
      <c r="H94" s="10"/>
      <c r="I94" s="6"/>
      <c r="J94" s="8" t="s">
        <v>566</v>
      </c>
      <c r="K94" s="11" t="s">
        <v>567</v>
      </c>
      <c r="L94" s="11" t="s">
        <v>568</v>
      </c>
      <c r="M94" s="8" t="s">
        <v>43</v>
      </c>
      <c r="N94" s="11" t="s">
        <v>569</v>
      </c>
      <c r="O94" s="9" t="s">
        <v>570</v>
      </c>
      <c r="P94" s="12"/>
      <c r="Q94" s="13"/>
      <c r="R94" s="12"/>
      <c r="S94" s="12"/>
      <c r="T94" s="12"/>
      <c r="U94" s="12"/>
      <c r="V94" s="12"/>
      <c r="W94" s="12"/>
      <c r="X94" s="13"/>
      <c r="Y94" s="17" t="s">
        <v>45</v>
      </c>
      <c r="Z94" s="9" t="s">
        <v>571</v>
      </c>
      <c r="AA94" s="12" t="str">
        <f t="shared" si="1"/>
        <v>{
    "id": "M6-NyO-9a-I-1-EN-EN",
    "stimulus": "&lt;p&gt;Select whether the order of operations was respected in the following calculations.&lt;/p&gt;",
    "hint": "&lt;p&gt;Parentheses, multiplications and divisions are operated first.&lt;/p&gt;",
    "feedback": "&lt;p&gt;First the brackets, multiplications and divisions are operated. Then additions and subtractions.&lt;/p&gt;",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"Correct",
                "Incorrect"
            ]
        }
    }
}</v>
      </c>
      <c r="AB94" s="13" t="str">
        <f t="shared" si="2"/>
        <v>M6-NyO-9a-I-1</v>
      </c>
      <c r="AC94" s="13" t="str">
        <f t="shared" si="3"/>
        <v>M6-NyO-9a-I-1-EN</v>
      </c>
      <c r="AD94" s="8" t="s">
        <v>47</v>
      </c>
      <c r="AE94" s="8" t="s">
        <v>572</v>
      </c>
      <c r="AF94" s="8"/>
      <c r="AG94" s="8" t="s">
        <v>49</v>
      </c>
    </row>
    <row r="95" ht="112.5" customHeight="1">
      <c r="A95" s="6" t="s">
        <v>563</v>
      </c>
      <c r="B95" s="6" t="s">
        <v>564</v>
      </c>
      <c r="C95" s="6" t="s">
        <v>50</v>
      </c>
      <c r="D95" s="7" t="s">
        <v>36</v>
      </c>
      <c r="E95" s="6"/>
      <c r="F95" s="9" t="s">
        <v>573</v>
      </c>
      <c r="G95" s="11" t="s">
        <v>574</v>
      </c>
      <c r="H95" s="10"/>
      <c r="I95" s="6"/>
      <c r="J95" s="8" t="s">
        <v>168</v>
      </c>
      <c r="K95" s="11" t="s">
        <v>575</v>
      </c>
      <c r="L95" s="11" t="s">
        <v>576</v>
      </c>
      <c r="M95" s="8" t="s">
        <v>577</v>
      </c>
      <c r="N95" s="11" t="s">
        <v>569</v>
      </c>
      <c r="O95" s="9" t="s">
        <v>578</v>
      </c>
      <c r="P95" s="12"/>
      <c r="Q95" s="13"/>
      <c r="R95" s="14"/>
      <c r="S95" s="9" t="s">
        <v>579</v>
      </c>
      <c r="T95" s="9" t="s">
        <v>580</v>
      </c>
      <c r="U95" s="9" t="s">
        <v>581</v>
      </c>
      <c r="V95" s="12"/>
      <c r="W95" s="12"/>
      <c r="X95" s="13"/>
      <c r="Y95" s="17" t="s">
        <v>45</v>
      </c>
      <c r="Z95" s="9" t="s">
        <v>582</v>
      </c>
      <c r="AA95" s="12" t="str">
        <f t="shared" si="1"/>
        <v>{
    "id": "M6-NyO-9a-E-1-EN-EN",
    "seed": {
        "parameters": [
            {
                "name": "Q1",
                "label": null,
                "list": [
                    5,
                    6,
                    7,
                    9
                ]
            },
            {
                "name": "Q2",
                "label": null,
                "list": [
                    6,
                    12,
                    18
                ]
            },
            {
                "name": "Q3",
                "label": null,
                "list": [
                    2,
                    3
                ]
            },
            {
                "name": "Q4",
                "label": null,
                "list": [
                    1,
                    2,
                    3,
                    4,
                    5,
                    6,
                    7
                ]
            }
        ],
        "uniques": true
    },
    "scaffolding": [
        {
            "id": "step-0",
            "stimulus": "&lt;p&gt;Solve the following combined operation.&lt;/p&gt;",
            "template": "&lt;p style=\"text-align:center;\"&gt;{{Q1}} + {{Q2}} : {{Q3}} − {{Q4}} = {{response}}&lt;/p&gt;",
            "seed": {
                "calculated": [
                    {
                        "name": "A1",
                        "label": "{{function}}",
                        "function": "{{Q1}}+{{Q2}}/{{Q3}}-{{Q4}}"
                    },
                    {
                        "name": "T1",
                        "function": "{{Q2}}/{{Q3}}",
                        "temp": true
                    },
                    {
                        "name": "T2",
                        "function": "{{Q1}}+{{Q2}}/{{Q3}}-{{Q4}}",
                        "temp": true
                    }
                ]
            },
            "algorithm": {
                "name": "calculateOperation",
                "params": {
                    "method": "equivLiteral",
                    "keyboard": "NUMERICAL"
                }
            }
        },
        {
            "id": "step-1",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division.&lt;/p&gt;",
            "template": "&lt;p style=\"text-align:center;\"&gt;{{Q1}} + {{Q2}} : {{Q3}} − {{Q4}} = {{Q1}} + {{response}} − {{Q4}}&lt;/p&gt;",
            "seed": {
                "calculated": [
                    {
                        "name": "A2",
                        "label": "{{function}}",
                        "function": "{{Q2}}/{{Q3}}"
                    }
                ]
            },
            "algorithm": {
                "name": "calculateOperation",
                "params": {
                    "method": "equivLiteral",
                    "keyboard": "NUMERICAL"
                }
            }
        },
        {
            "id": "step-3",
            "stimulus": "&lt;p&gt;Finally, solve the addition and the subtraction.&lt;/p&gt;",
            "template": "&lt;p style=\"text-align:center;\"&gt;{{Q1}} + {{T1}} − {{Q4}} = {{response}}&lt;/p&gt;",
            "seed": {
                "calculated": [
                    {
                        "name": "T1",
                        "label": "{{function}}",
                        "function": "{{Q2}}/{{Q3}}",
                        "temp": true
                    },
                    {
                        "name": "A3",
                        "label": "{{function}}",
                        "function": "{{Q1}}+{{Q2}}/{{Q3}}-{{Q4}}"
                    }
                ]
            },
            "algorithm": {
                "name": "calculateOperation",
                "params": {
                    "method": "equivLiteral",
                    "keyboard": "NUMERICAL"
                }
            }
        }
    ]
}</v>
      </c>
      <c r="AB95" s="13" t="str">
        <f t="shared" si="2"/>
        <v>M6-NyO-9a-E-1</v>
      </c>
      <c r="AC95" s="13" t="str">
        <f t="shared" si="3"/>
        <v>M6-NyO-9a-E-1-EN</v>
      </c>
      <c r="AD95" s="8" t="s">
        <v>47</v>
      </c>
      <c r="AE95" s="8" t="s">
        <v>572</v>
      </c>
      <c r="AF95" s="13"/>
      <c r="AG95" s="8" t="s">
        <v>49</v>
      </c>
    </row>
    <row r="96" ht="112.5" customHeight="1">
      <c r="A96" s="6" t="s">
        <v>563</v>
      </c>
      <c r="B96" s="6" t="s">
        <v>564</v>
      </c>
      <c r="C96" s="6" t="s">
        <v>50</v>
      </c>
      <c r="D96" s="7" t="s">
        <v>36</v>
      </c>
      <c r="E96" s="6"/>
      <c r="F96" s="9" t="s">
        <v>573</v>
      </c>
      <c r="G96" s="11" t="s">
        <v>583</v>
      </c>
      <c r="H96" s="10"/>
      <c r="I96" s="6"/>
      <c r="J96" s="8" t="s">
        <v>168</v>
      </c>
      <c r="K96" s="11" t="s">
        <v>584</v>
      </c>
      <c r="L96" s="11" t="s">
        <v>585</v>
      </c>
      <c r="M96" s="8" t="s">
        <v>577</v>
      </c>
      <c r="N96" s="11" t="s">
        <v>569</v>
      </c>
      <c r="O96" s="9" t="s">
        <v>586</v>
      </c>
      <c r="P96" s="12"/>
      <c r="Q96" s="13"/>
      <c r="R96" s="14"/>
      <c r="S96" s="9" t="s">
        <v>587</v>
      </c>
      <c r="T96" s="9" t="s">
        <v>588</v>
      </c>
      <c r="U96" s="9" t="s">
        <v>589</v>
      </c>
      <c r="V96" s="9" t="s">
        <v>590</v>
      </c>
      <c r="W96" s="12"/>
      <c r="X96" s="13"/>
      <c r="Y96" s="17" t="s">
        <v>45</v>
      </c>
      <c r="Z96" s="9" t="s">
        <v>591</v>
      </c>
      <c r="AA96" s="12" t="str">
        <f t="shared" si="1"/>
        <v>{
    "id": "M6-NyO-9a-E-2-EN-EN",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"A1",
                        "label": "Parentheses are calculated.",
                        "function": "3"
                    },
                    {
                        "name": "A3",
                        "label": "Additions and subtractions are calculated.",
                        "function": "1"
                    }
                ]
            },
            "algorithm": {
                "name": "orderNumbers",
                "params": {
                    "order": "desc"
                }
            }
        },
        {
            "id": "step-2",
            "stimulus": "&lt;p&gt;Start by calculating the operation inside the parentheses.&lt;/p&gt;",
            "template": "&lt;p style=\"text-align:center;\"&gt;({{Q1}} + {{Q2}}) × {{Q3}} + {{Q4}} = {{response}} × {{Q3}} + {{Q4}}&lt;/p&gt;",
            "seed": {
                "calculated": [
                    {
                        "name": "A2",
                        "label": "{{function}}",
                        "function": "{{Q1}}+{{Q2}}"
                    }
                ]
            },
            "algorithm": {
                "name": "calculateOperation",
                "params": {
                    "method": "equivLiteral",
                    "keyboard": "NUMERICAL"
                }
            }
        },
        {
            "id": "step-3",
            "stimulus": "&lt;p&gt;Next, solve the multiplication.&lt;/p&gt;",
            "template": "&lt;p style=\"text-align:center;\"&gt;{{T1}} × {{Q3}} + {{Q4}} = {{response}} + {{Q4}}&lt;/p&gt;",
            "seed": {
                "calculated": [
                    {
                        "name": "T1",
                        "label": "{{function}}",
                        "function": "{{Q1}}+{{Q2}}",
                        "temp": true
                    },
                    {
                        "name": "A3",
                        "label": "{{function}}",
                        "function": "{{T1}}*{{Q3}}"
                    }
                ]
            },
            "algorithm": {
                "name": "calculateOperation",
                "params": {
                    "method": "equivLiteral",
                    "keyboard": "NUMERICAL"
                }
            }
        },
        {
            "id": "step-4",
            "stimulus": "&lt;p&gt;Finally, solve the addition.&lt;/p&gt;",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"NUMERICAL"
                }
            }
        }
    ]
}</v>
      </c>
      <c r="AB96" s="13" t="str">
        <f t="shared" si="2"/>
        <v>M6-NyO-9a-E-2</v>
      </c>
      <c r="AC96" s="13" t="str">
        <f t="shared" si="3"/>
        <v>M6-NyO-9a-E-2-EN</v>
      </c>
      <c r="AD96" s="8" t="s">
        <v>47</v>
      </c>
      <c r="AE96" s="8" t="s">
        <v>572</v>
      </c>
      <c r="AF96" s="13"/>
      <c r="AG96" s="8" t="s">
        <v>49</v>
      </c>
    </row>
    <row r="97" ht="112.5" customHeight="1">
      <c r="A97" s="6" t="s">
        <v>563</v>
      </c>
      <c r="B97" s="6" t="s">
        <v>564</v>
      </c>
      <c r="C97" s="6" t="s">
        <v>50</v>
      </c>
      <c r="D97" s="7" t="s">
        <v>36</v>
      </c>
      <c r="E97" s="6"/>
      <c r="F97" s="9" t="s">
        <v>573</v>
      </c>
      <c r="G97" s="11" t="s">
        <v>592</v>
      </c>
      <c r="H97" s="10"/>
      <c r="I97" s="6"/>
      <c r="J97" s="8" t="s">
        <v>168</v>
      </c>
      <c r="K97" s="11" t="s">
        <v>584</v>
      </c>
      <c r="L97" s="15" t="s">
        <v>593</v>
      </c>
      <c r="M97" s="8" t="s">
        <v>577</v>
      </c>
      <c r="N97" s="11" t="s">
        <v>569</v>
      </c>
      <c r="O97" s="9" t="s">
        <v>594</v>
      </c>
      <c r="P97" s="12"/>
      <c r="Q97" s="13"/>
      <c r="R97" s="14"/>
      <c r="S97" s="9" t="s">
        <v>587</v>
      </c>
      <c r="T97" s="9" t="s">
        <v>595</v>
      </c>
      <c r="U97" s="9" t="s">
        <v>596</v>
      </c>
      <c r="V97" s="9" t="s">
        <v>597</v>
      </c>
      <c r="W97" s="12"/>
      <c r="X97" s="13"/>
      <c r="Y97" s="17" t="s">
        <v>45</v>
      </c>
      <c r="Z97" s="9" t="s">
        <v>598</v>
      </c>
      <c r="AA97" s="12" t="str">
        <f t="shared" si="1"/>
        <v>{
    "id": "M6-NyO-9a-E-3-EN-EN",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"A3",
                        "label": "Additions and subtractions are calculated.",
                        "function": "1"
                    },
                    {
                        "name": "A1",
                        "label": "Parentheses are calculated.",
                        "function": "3"
                    }
                ]
            },
            "algorithm": {
                "name": "orderNumbers",
                "params": {
                    "order": "desc"
                }
            }
        },
        {
            "id": "step-2",
            "stimulus": "&lt;p&gt;Start by calculating the operation inside the first parenthesis.&lt;/p&gt;",
            "template": "&lt;p style=\"text-align:center;\"&gt;({{Q1}} + {{Q2}}) × ({{Q3}} + {{Q4}}) = {{response}} × ({{Q3}} + {{Q4}})&lt;/p&gt;",
            "seed": {
                "calculated": [
                    {
                        "name": "A2",
                        "label": "{{function}}",
                        "function": "{{Q1}}+{{Q2}}"
                    }
                ]
            },
            "algorithm": {
                "name": "calculateOperation",
                "params": {
                    "method": "equivLiteral",
                    "keyboard": "NUMERICAL"
                }
            }
        },
        {
            "id": "step-3",
            "stimulus": "&lt;p&gt;Next, solve the operation inside the second parenthesis.&lt;/p&gt;",
            "template": "&lt;p style=\"text-align:center;\"&gt;{{T1}} × ({{Q3}} + {{Q4}}) = {{T1}} × {{response}}&lt;/p&gt;",
            "seed": {
                "calculated": [
                    {
                        "name": "T1",
                        "label": "{{function}}",
                        "function": "{{Q1}}+{{Q2}}",
                        "temp": true
                    },
                    {
                        "name": "A3",
                        "label": "{{function}}",
                        "function": " {{Q3}}+{{Q4}}"
                    }
                ]
            },
            "algorithm": {
                "name": "calculateOperation",
                "params": {
                    "method": "equivLiteral",
                    "keyboard": "NUMERICAL"
                }
            }
        },
        {
            "id": "step-4",
            "stimulus": "&lt;p&gt;Finally, solve the multiplication.&lt;/p&gt;",
            "template": "&lt;p style=\"text-align:center;\"&gt;{{T1}} × {{T2}} = {{response}}&lt;/p&gt;",
            "seed": {
                "calculated": [
                    {
                        "name": "T1",
                        "label": "{{function}}",
                        "function": "{{Q1}}+{{Q2}}",
                        "temp": true
                    },
                    {
                        "name": "T2",
                        "label": "{{function}}",
                        "function": " {{Q3}}+{{Q4}}",
                        "temp": true
                    },
                    {
                        "name": "A4",
                        "label": "{{function}}",
                        "function": "({{Q1}}+{{Q2}})*({{Q3}}+{{Q4}})"
                    }
                ]
            },
            "algorithm": {
                "name": "calculateOperation",
                "params": {
                    "method": "equivLiteral",
                    "keyboard": "NUMERICAL"
                }
            }
        }
    ]
}</v>
      </c>
      <c r="AB97" s="13" t="str">
        <f t="shared" si="2"/>
        <v>M6-NyO-9a-E-3</v>
      </c>
      <c r="AC97" s="13" t="str">
        <f t="shared" si="3"/>
        <v>M6-NyO-9a-E-3-EN</v>
      </c>
      <c r="AD97" s="8" t="s">
        <v>47</v>
      </c>
      <c r="AE97" s="8" t="s">
        <v>572</v>
      </c>
      <c r="AF97" s="13"/>
      <c r="AG97" s="8" t="s">
        <v>49</v>
      </c>
    </row>
    <row r="98" ht="112.5" customHeight="1">
      <c r="A98" s="6" t="s">
        <v>563</v>
      </c>
      <c r="B98" s="6" t="s">
        <v>564</v>
      </c>
      <c r="C98" s="6" t="s">
        <v>69</v>
      </c>
      <c r="D98" s="7" t="s">
        <v>36</v>
      </c>
      <c r="E98" s="6"/>
      <c r="F98" s="9"/>
      <c r="G98" s="11"/>
      <c r="H98" s="10"/>
      <c r="I98" s="6"/>
      <c r="J98" s="26" t="s">
        <v>103</v>
      </c>
      <c r="K98" s="11" t="s">
        <v>599</v>
      </c>
      <c r="L98" s="10"/>
      <c r="M98" s="8" t="s">
        <v>577</v>
      </c>
      <c r="N98" s="16"/>
      <c r="O98" s="16"/>
      <c r="P98" s="12"/>
      <c r="Q98" s="13"/>
      <c r="R98" s="9" t="s">
        <v>600</v>
      </c>
      <c r="S98" s="9" t="s">
        <v>601</v>
      </c>
      <c r="T98" s="9" t="s">
        <v>579</v>
      </c>
      <c r="U98" s="9" t="s">
        <v>602</v>
      </c>
      <c r="V98" s="9" t="s">
        <v>603</v>
      </c>
      <c r="W98" s="9" t="s">
        <v>604</v>
      </c>
      <c r="X98" s="13"/>
      <c r="Y98" s="17" t="s">
        <v>45</v>
      </c>
      <c r="Z98" s="9" t="s">
        <v>605</v>
      </c>
      <c r="AA98" s="12" t="str">
        <f t="shared" si="1"/>
        <v>{
    "id": "M6-NyO-9a-A-1-EN-EN",
    "seed": {
        "parameters": [
            {
                "name": "Q1",
                "label": null,
                "min": 190,
                "max": 200,
                "step": 1
            },
            {
                "name": "Q2",
                "label": null,
                "min": 30,
                "max": 50,
                "step": 1
            },
            {
                "name": "Q3",
                "label": null,
                "list": [
                    5,
                    6,
                    7,
                    8
                ]
            },
            {
                "name": "Q4",
                "label": null,
                "min": 30,
                "max": 60,
                "step": 1
            }
        ],
        "uniques": true
    },
    "scaffolding": [
        {
            "id": "step-0",
            "stimulus": "&lt;p&gt;A theater with {{Q1}} seats hosted {{Q2}} couples, {{Q3}} groups of 3 people, and {{Q4}} people without companions. How many seats were left free?&lt;/p&gt;",
            "template": "&lt;p&gt;{{response}} were left free.&lt;/p&gt;",
            "seed": {
                "calculated": [
                    {
                        "name": "A1",
                        "label": "{{function}}",
                        "function": "{{Q1}}-2*{{Q2}}-3*{{Q3}}-{{Q4}}"
                    }
                ]
            },
            "algorithm": {
                "name": "calculateOperation",
                "params": {
                    "method": "equivLiteral",
                    "keyboard": "NUMERICAL"
                }
            }
        },
        {
            "id": "step-1",
            "stimulus": "&lt;p&gt;What expression can be used to calculate the number of free seats?&lt;/p&gt;",
            "seed": {
                "calculated": [
                    {
                        "name": "1-A1",
                        "label": "&lt;p&gt;{{Q1}} − ({{Q2}} × 2 + {{Q3}} × 3 + {{Q4}})&lt;/p&gt;",
                        "incorrect": false
                    },
                    {
                        "name": "1-A2",
                        "label": "&lt;p&gt;{{Q1}} − {{Q2}} × 2 + {{Q3}} × 3 + {{Q4}}&lt;/p&gt;",
                        "incorrect": true
                    },
                    {
                        "name": "1-A3",
                        "label": "&lt;p&gt;{{Q1}} − ({{Q2}} × 3 + {{Q3}} × 2 + {{Q4}})&lt;/p&gt;",
                        "incorrect": true
                    }
                ]
            },
            "algorithm": {
                "name": "trueFalse",
                "template": "Multiple choice – standard",
                "params": {
                    "countCorrect": 1,
                    "countIncorrect": 2
                }
            }
        },
        {
            "id": "step-2",
            "stimulus": "&lt;p&gt;Order the steps for calculating combined operations.&lt;/p&gt;",
            "seed": {
                "parameters": [],
                "calculated": [
                    {
                        "name": "A2",
                        "label": "Calculate multiplications and divisions.",
                        "function": "2"
                    },
                    {
                        "name": "A3",
                        "label": "Calculate additions and subtractions.",
                        "function": "1"
                    },
                    {
                        "name": "A1",
                        "label": "Calculate parentheses.",
                        "function": "3"
                    }
                ]
            },
            "algorithm": {
                "name": "orderNumbers",
                "params": {
                    "order": "desc"
                }
            }
        },
        {
            "id": "step-3",
            "stimulus": "&lt;p&gt;Start by calculating the multiplications inside the parentheses.&lt;/p&gt;",
            "template": "&lt;p style=\"text-align:center;\"&gt;{{Q1}} − ({{Q2}} × 2 + {{Q3}} × 3 + {{Q4}}) = {{Q1}} − ({{response}} + {{response}} + {{Q4}})&lt;/p&gt;",
            "seed": {
                "calculated": [
                    {
                        "name": "A2",
                        "label": "{{function}}",
                        "function": "{{Q2}}*2"
                    },
                    {
                        "name": "A3",
                        "label": "{{function}}",
                        "function": "{{Q3}}*3"
                    }
                ]
            },
            "algorithm": {
                "name": "calculateOperation",
                "params": {
                    "method": "equivLiteral",
                    "keyboard": "NUMERICAL"
                }
            }
        },
        {
            "id": "step-4",
            "stimulus": "&lt;p&gt;Next, solve the additions inside the parentheses.&lt;/p&gt;",
            "template": "&lt;p style=\"text-align:center;\"&gt;{{Q1}} − ({{T1}} + {{T2}} + {{Q4}}) = {{Q1}} − {{response}}&lt;/p&gt;",
            "seed": {
                "calculated": [
                    {
                        "name": "T1",
                        "label": "{{function}}",
                        "function": "{{Q2}}*2",
                        "temp": true
                    },
                    {
                        "name": "T2",
                        "label": "{{function}}",
                        "function": "{{Q3}}*3",
                        "temp": true
                    },
                    {
                        "name": "A4",
                        "label": "{{function}}",
                        "function": "{{T1}}+({{T2}}+{{Q4}})"
                    }
                ]
            },
            "algorithm": {
                "name": "calculateOperation",
                "params": {
                    "method": "equivLiteral",
                    "keyboard": "NUMERICAL"
                }
            }
        },
        {
            "id": "step-5",
            "stimulus": "&lt;p&gt;Finally, subtract to get the number of free seats.&lt;/p&gt;",
            "template": "&lt;p style=\"text-align:center;\"&gt;{{Q1}} − {{T3}} = {{response}}&lt;/p&gt;",
            "seed": {
                "calculated": [
                    {
                        "name": "T1",
                        "label": "{{function}}",
                        "function": "{{Q2}}*2",
                        "temp": true
                    },
                    {
                        "name": "T2",
                        "label": "{{function}}",
                        "function": "{{Q3}}*3",
                        "temp": true
                    },
                    {
                        "name": "T3",
                        "label": "{{function}}",
                        "function": "{{T1}}+({{T2}}+{{Q4}})",
                        "temp": true
                    },
                    {
                        "name": "A4",
                        "label": "{{function}}",
                        "function": "{{Q1}}-{{T3}}"
                    }
                ]
            },
            "algorithm": {
                "name": "calculateOperation",
                "params": {
                    "method": "equivLiteral",
                    "keyboard": "NUMERICAL"
                }
            }
        }
    ]
}</v>
      </c>
      <c r="AB98" s="13" t="str">
        <f t="shared" si="2"/>
        <v>M6-NyO-9a-A-1</v>
      </c>
      <c r="AC98" s="13" t="str">
        <f t="shared" si="3"/>
        <v>M6-NyO-9a-A-1-EN</v>
      </c>
      <c r="AD98" s="8" t="s">
        <v>47</v>
      </c>
      <c r="AE98" s="8" t="s">
        <v>572</v>
      </c>
      <c r="AF98" s="13"/>
      <c r="AG98" s="8" t="s">
        <v>49</v>
      </c>
    </row>
    <row r="99" ht="112.5" customHeight="1">
      <c r="A99" s="6" t="s">
        <v>563</v>
      </c>
      <c r="B99" s="6" t="s">
        <v>564</v>
      </c>
      <c r="C99" s="6" t="s">
        <v>69</v>
      </c>
      <c r="D99" s="7" t="s">
        <v>36</v>
      </c>
      <c r="E99" s="6"/>
      <c r="F99" s="9"/>
      <c r="G99" s="11"/>
      <c r="H99" s="10"/>
      <c r="I99" s="6"/>
      <c r="J99" s="26" t="s">
        <v>103</v>
      </c>
      <c r="K99" s="11" t="s">
        <v>606</v>
      </c>
      <c r="L99" s="10"/>
      <c r="M99" s="8" t="s">
        <v>577</v>
      </c>
      <c r="N99" s="16"/>
      <c r="O99" s="16"/>
      <c r="P99" s="12"/>
      <c r="Q99" s="13"/>
      <c r="R99" s="11" t="s">
        <v>607</v>
      </c>
      <c r="S99" s="9" t="s">
        <v>608</v>
      </c>
      <c r="T99" s="9" t="s">
        <v>579</v>
      </c>
      <c r="U99" s="9" t="s">
        <v>609</v>
      </c>
      <c r="V99" s="9" t="s">
        <v>610</v>
      </c>
      <c r="W99" s="9" t="s">
        <v>611</v>
      </c>
      <c r="X99" s="13"/>
      <c r="Y99" s="17" t="s">
        <v>45</v>
      </c>
      <c r="Z99" s="9" t="s">
        <v>612</v>
      </c>
      <c r="AA99" s="12" t="str">
        <f t="shared" si="1"/>
        <v>{
    "id": "M6-NyO-9a-A-2-EN-EN",
    "seed": {
        "parameters": [
            {
                "name": "Q1",
                "label": null,
                "min": 100,
                "max": 150,
                "step": 1
            },
            {
                "name": "Q2",
                "label": null,
                "list": [
                    2,
                    3
                ]
            },
            {
                "name": "Q5",
                "label": null,
                "list": [
                    2,
                    3,
                    4
                ]
            },
            {
                "name": "Q4",
                "label": null,
                "min": 10,
                "max": 15,
                "step": 1
            },
            {
                "name": "Q6",
                "label": null,
                "min": 10,
                "max": 15,
                "step": 1
            }
        ],
        "uniques": true
    },
    "scaffolding": [
        {
            "id": "step-0",
            "stimulus": "&lt;p&gt;Rod saved ${{Q1}} for a surprise gift for his cousins. If he bought {{Q2}} pairs of gloves at ${{Q4}} each and {{Q5}} hats worth ${{Q6}} each, how much money does he have left?&lt;/p&gt;",
            "template": "&lt;p&gt;He has ${{response}} left.&lt;/p&gt;",
            "seed": {
                "calculated": [
                    {
                        "name": "A1",
                        "label": "{{function}}",
                        "function": "{{Q1}}-({{Q2}}*{{Q4}}+{{Q5}}*{{Q6}})"
                    }
                ]
            },
            "algorithm": {
                "name": "calculateOperation",
                "params": {
                    "method": "equivLiteral",
                    "keyboard": "NUMERICAL"
                }
            }
        },
        {
            "id": "step-1",
            "stimulus": "&lt;p&gt;What expression can be used to calculate the remaining money?&lt;/p&gt;",
            "seed": {
                "calculated": [
                    {
                        "name": "1-A1",
                        "label": "&lt;p&gt;{{Q1}} &amp;minus; ({{Q2}} &amp;times; {{Q4}} + {{Q5}} &amp;times; {{Q6}})&lt;/p&gt;",
                        "incorrect": false
                    },
                    {
                        "name": "1-A2",
                        "label": "&lt;p&gt;{{Q1}} &amp;minus; {{Q2}} &amp;times; {{Q4}} + {{Q5}} &amp;times; {{Q6}}&lt;/p&gt;",
                        "incorrect": true
                    },
                    {
                        "name": "1-A3",
                        "label": "&lt;p&gt;{{Q1}} &amp;minus; ({{Q2}} &amp;times; {{Q6}} + {{Q5}} &amp;times; {{Q4}})&lt;/p&gt;",
                        "incorrect": true
                    }
                ]
            },
            "algorithm": {
                "name": "trueFalse",
                "template": "Multiple choice &amp;ndash;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multiplications inside the parenthesis.&lt;/p&gt;",
            "template": "&lt;p style=\"text-align:center;\"&gt;{{Q1}} &amp;minus; ({{Q2}} &amp;times; {{Q4}} + {{Q5}} &amp;times; {{Q6}}) = {{Q1}} &amp;minus; ({{response}} + {{response}})&lt;/p&gt;",
            "seed": {
                "calculated": [
                    {
                        "name": "A2",
                        "label": "{{function}}",
                        "function": " {{Q2}}*{{Q4}}"
                    },
                    {
                        "name": "A3",
                        "label": "{{function}}",
                        "function": "{{Q5}}*{{Q6}}"
                    }
                ]
            },
            "algorithm": {
                "name": "calculateOperation",
                "params": {
                    "method": "equivLiteral",
                    "keyboard": "NUMERICAL"
                }
            }
        },
        {
            "id": "step-4",
            "stimulus": "&lt;p&gt;Next, solve the addition inside the parenthesis.&lt;/p&gt;",
            "template": "&lt;p style=\"text-align:center;\"&gt;{{Q1}} &amp;minus; ({{T1}} + {{T2}}) = {{Q1}} &amp;minus; {{response}}&lt;/p&gt;",
            "seed": {
                "calculated": [
                    {
                        "name": "T1",
                        "label": "{{function}}",
                        "function": "{{Q2}}*{{Q4}}",
                        "temp": true
                    },
                    {
                        "name": "T2",
                        "label": "{{function}}",
                        "function": " {{Q5}}*{{Q6}}",
                        "temp": true
                    },
                    {
                        "name": "A3",
                        "label": "{{function}}",
                        "function": "{{T1}}+{{T2}}"
                    }
                ]
            },
            "algorithm": {
                "name": "calculateOperation",
                "params": {
                    "method": "equivLiteral",
                    "keyboard": "NUMERICAL"
                }
            }
        },
        {
            "id": "step-5",
            "stimulus": "&lt;p&gt;Finally, subtract to find the remaining money.&lt;/p&gt;",
            "template": "&lt;p style=\"text-align:center;\"&gt;{{Q1}} &amp;minus; {{T3}} = {{response}}&lt;/p&gt;",
            "seed": {
                "calculated": [
                    {
                        "name": "T1",
                        "label": "{{function}}",
                        "function": "{{Q2}}*{{Q4}}",
                        "temp": true
                    },
                    {
                        "name": "T2",
                        "label": "{{function}}",
                        "function": " {{Q5}}*{{Q6}}",
                        "temp": true
                    },
                    {
                        "name": "T3",
                        "label": "{{function}}",
                        "function": "{{T1}}+{{T2}}",
                        "temp": true
                    },
                    {
                        "name": "A4",
                        "label": "{{function}}",
                        "function": "{{Q1}}-{{T3}}"
                    }
                ]
            },
            "algorithm": {
                "name": "calculateOperation",
                "params": {
                    "method": "equivLiteral",
                    "keyboard": "NUMERICAL"
                }
            }
        }
    ]
}</v>
      </c>
      <c r="AB99" s="13" t="str">
        <f t="shared" si="2"/>
        <v>M6-NyO-9a-A-2</v>
      </c>
      <c r="AC99" s="13" t="str">
        <f t="shared" si="3"/>
        <v>M6-NyO-9a-A-2-EN</v>
      </c>
      <c r="AD99" s="8" t="s">
        <v>47</v>
      </c>
      <c r="AE99" s="8" t="s">
        <v>572</v>
      </c>
      <c r="AF99" s="13"/>
      <c r="AG99" s="8" t="s">
        <v>49</v>
      </c>
    </row>
    <row r="100" ht="112.5" customHeight="1">
      <c r="A100" s="6" t="s">
        <v>563</v>
      </c>
      <c r="B100" s="6" t="s">
        <v>564</v>
      </c>
      <c r="C100" s="6" t="s">
        <v>69</v>
      </c>
      <c r="D100" s="7" t="s">
        <v>36</v>
      </c>
      <c r="E100" s="6"/>
      <c r="F100" s="9"/>
      <c r="G100" s="11"/>
      <c r="H100" s="10"/>
      <c r="I100" s="6"/>
      <c r="J100" s="26" t="s">
        <v>103</v>
      </c>
      <c r="K100" s="11" t="s">
        <v>613</v>
      </c>
      <c r="L100" s="10"/>
      <c r="M100" s="8" t="s">
        <v>577</v>
      </c>
      <c r="N100" s="16"/>
      <c r="O100" s="16"/>
      <c r="P100" s="9"/>
      <c r="Q100" s="8"/>
      <c r="R100" s="11" t="s">
        <v>614</v>
      </c>
      <c r="S100" s="9" t="s">
        <v>615</v>
      </c>
      <c r="T100" s="9" t="s">
        <v>579</v>
      </c>
      <c r="U100" s="9" t="s">
        <v>616</v>
      </c>
      <c r="V100" s="9" t="s">
        <v>617</v>
      </c>
      <c r="W100" s="9" t="s">
        <v>618</v>
      </c>
      <c r="X100" s="8"/>
      <c r="Y100" s="17" t="s">
        <v>45</v>
      </c>
      <c r="Z100" s="9" t="s">
        <v>619</v>
      </c>
      <c r="AA100" s="12" t="str">
        <f t="shared" si="1"/>
        <v>{
    "id": "M6-NyO-9a-A-3-EN-EN",
    "seed": {
        "parameters": [
            {
                "name": "Q1",
                "label": null,
                "min": 20,
                "max": 40,
                "step": 2
            },
            {
                "name": "Q2",
                "label": null,
                "min": 4,
                "max": 10,
                "step": 1
            }
        ],
        "uniques": true
    },
    "scaffolding": [
        {
            "id": "step-0",
            "stimulus": "&lt;p&gt;Iris brought her {{Q1}} trading cards to school, but by playing with her friends at recess, she won half of the total cards she had. When she noticed that {{Q2}} cards were duplicates, she gave them to a friend. How many cards did she end up with?&lt;/p&gt;",
            "template": "&lt;p&gt;Iris ended up with {{response}} cards.&lt;/p&gt;",
            "seed": {
                "calculated": [
                    {
                        "name": "A1",
                        "label": "{{function}}",
                        "function": " {{Q1}}+({{Q1}}/2)-{{Q2}}"
                    }
                ]
            },
            "algorithm": {
                "name": "calculateOperation",
                "params": {
                    "method": "equivLiteral",
                    "keyboard": "NUMERICAL"
                }
            }
        },
        {
            "id": "step-1",
            "stimulus": "&lt;p&gt;What expression can be used to calculate the total cards?&lt;/p&gt;",
            "seed": {
                "calculated": [
                    {
                        "name": "1-A1",
                        "label": "&lt;p&gt;{{Q1}} + ({{Q1}} : 2) − {{Q2}}&lt;/p&gt;",
                        "incorrect": false
                    },
                    {
                        "name": "1-A2",
                        "label": "&lt;p&gt;{{Q1}} + ({{Q1}} × 2) − {{Q2}}&lt;/p&gt;",
                        "incorrect": true
                    },
                    {
                        "name": "1-A3",
                        "label": "&lt;p&gt;{{Q1}} + ({{Q1}} : 2) + {{Q2}}&lt;/p&gt;",
                        "incorrect": true
                    }
                ]
            },
            "algorithm": {
                "name": "trueFalse",
                "template": "Multiple choice –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division inside the parenthesis.&lt;/p&gt;",
            "template": "&lt;p style=\"text-align:center;\"&gt;{{Q1}} + ({{Q1}} : 2) − {{Q2}} = {{Q1}} + ({{response}}) − {{Q2}}&lt;/p&gt;",
            "seed": {
                "calculated": [
                    {
                        "name": "A2",
                        "label": "{{function}}",
                        "function": "{{Q1}}/2"
                    }
                ]
            },
            "algorithm": {
                "name": "calculateOperation",
                "params": {
                    "method": "equivLiteral",
                    "keyboard": "NUMERICAL"
                }
            }
        },
        {
            "id": "step-4",
            "stimulus": "&lt;p&gt;Next, add to find out how many cards she had after playing.&lt;/p&gt;",
            "template": "&lt;p style=\"text-align:center;\"&gt;{{Q1}} + {{T1}} − {{Q2}} = {{response}} − {{Q2}}&lt;/p&gt;",
            "seed": {
                "calculated": [
                    {
                        "name": "T1",
                        "label": "{{function}}",
                        "function": " {{Q1}}/2",
                        "temp": true
                    },
                    {
                        "name": "A1",
                        "label": "{{function}}",
                        "function": " {{Q1}}+{{T1}}"
                    }
                ]
            },
            "algorithm": {
                "name": "calculateOperation",
                "params": {
                    "method": "equivLiteral",
                    "keyboard": "NUMERICAL"
                }
            }
        },
        {
            "id": "step-5",
            "stimulus": "&lt;p&gt;Finally, subtract to find the number of cards she had after giving away the duplicates.&lt;/p&gt;",
            "template": "&lt;p style=\"text-align:center;\"&gt;{{T2}} − {{Q2}} = {{response}}&lt;/p&gt;",
            "seed": {
                "calculated": [
                    {
                        "name": "T1",
                        "label": "{{function}}",
                        "function": "{{Q1}}/2",
                        "temp": true
                    },
                    {
                        "name": "T2",
                        "label": "{{function}}",
                        "function": "{{Q1}}+{{T1}}",
                        "temp": true
                    },
                    {
                        "name": "A3",
                        "label": "{{function}}",
                        "function": "{{T2}}-{{Q2}}"
                    }
                ]
            },
            "algorithm": {
                "name": "calculateOperation",
                "params": {
                    "method": "equivLiteral",
                    "keyboard": "NUMERICAL"
                }
            }
        }
    ]
}</v>
      </c>
      <c r="AB100" s="13" t="str">
        <f t="shared" si="2"/>
        <v>M6-NyO-9a-A-3</v>
      </c>
      <c r="AC100" s="13" t="str">
        <f t="shared" si="3"/>
        <v>M6-NyO-9a-A-3-EN</v>
      </c>
      <c r="AD100" s="8" t="s">
        <v>47</v>
      </c>
      <c r="AE100" s="8" t="s">
        <v>572</v>
      </c>
      <c r="AF100" s="13"/>
      <c r="AG100" s="8" t="s">
        <v>49</v>
      </c>
    </row>
    <row r="101" ht="112.5" customHeight="1">
      <c r="A101" s="6" t="s">
        <v>620</v>
      </c>
      <c r="B101" s="10" t="s">
        <v>621</v>
      </c>
      <c r="C101" s="6" t="s">
        <v>35</v>
      </c>
      <c r="D101" s="7" t="s">
        <v>36</v>
      </c>
      <c r="E101" s="6"/>
      <c r="F101" s="16" t="s">
        <v>622</v>
      </c>
      <c r="G101" s="10" t="s">
        <v>623</v>
      </c>
      <c r="H101" s="10" t="s">
        <v>624</v>
      </c>
      <c r="I101" s="6"/>
      <c r="J101" s="17" t="s">
        <v>196</v>
      </c>
      <c r="K101" s="10" t="s">
        <v>625</v>
      </c>
      <c r="L101" s="10" t="s">
        <v>626</v>
      </c>
      <c r="M101" s="6" t="s">
        <v>43</v>
      </c>
      <c r="N101" s="10" t="s">
        <v>627</v>
      </c>
      <c r="O101" s="10" t="s">
        <v>628</v>
      </c>
      <c r="P101" s="10" t="s">
        <v>629</v>
      </c>
      <c r="Q101" s="6"/>
      <c r="R101" s="16"/>
      <c r="S101" s="16"/>
      <c r="T101" s="16"/>
      <c r="U101" s="16"/>
      <c r="V101" s="16"/>
      <c r="W101" s="16"/>
      <c r="X101" s="10"/>
      <c r="Y101" s="17" t="s">
        <v>45</v>
      </c>
      <c r="Z101" s="9" t="s">
        <v>630</v>
      </c>
      <c r="AA101" s="12" t="str">
        <f t="shared" si="1"/>
        <v>{
    "id": "M6-NyO-10a-I-1-EN-EN",
    "stimulus": "&lt;p&gt;Drag the last digit of this number to make it divisible by 2.&lt;/p&gt;",
    "template": "&lt;p style=\"text-align:center;\"&gt;{{Q1}}{{response}}&lt;/p&gt;",
    "hint": "&lt;p&gt;A number is divisible by 2 if it ends in 0 or an even digit.&lt;/p&gt;",
    "feedback": "&lt;p&gt;A number is divisible by 2 if it ends in 0 or an even digit. In this case:&lt;/p&gt;&lt;p style=\"text-align:center;\"&gt;{{T1}} : 2 = {{T2}} with remainder 0&lt;/p&gt;",
    "seed": {
        "parameters": [
            {
                "name": "Q1",
                "label": null,
                "min": 10,
                "max": 29,
                "step": 1
            },
            {
                "name": "Q2",
                "label": null,
                "list": [
                    0,
                    2,
                    4,
                    6,
                    8
                ]
            },
            {
                "name": "Q3",
                "label": null,
                "list": [
                    1,
                    3,
                    5,
                    7,
                    9
                ]
            },
            {
                "name": "Q4",
                "label": null,
                "list": [
                    1,
                    3,
                    5,
                    7,
                    9
                ]
            }
        ],
        "calculated": [
            {
                "name": "T1",
                "label": "{{function}}",
                "function": "{{Q1}}*10+{{Q2}}",
                "temp": true
            },
            {
                "name": "T2",
                "label": "{{function}}",
                "function": "({{Q1}}*10+{{Q2}})/2",
                "temp": true
            },
            {
                "name": "A1",
                "label": "{{Q2}}"
            },
            {
                "name": "A2",
                "label": "{{Q3}}",
                "incorrect": true
            },
            {
                "name": "A3",
                "label": "{{Q4}}",
                "incorrect": true
            }
        ],
        "uniques": true
    },
    "algorithm": {
        "name": "calculateOperation",
        "template": "Cloze with drag &amp; drop",
        "params": {
            "keyboard": "INTERMEDIATE"
        }
    }
}</v>
      </c>
      <c r="AB101" s="13" t="str">
        <f t="shared" si="2"/>
        <v>M6-NyO-10a-I-1</v>
      </c>
      <c r="AC101" s="13" t="str">
        <f t="shared" si="3"/>
        <v>M6-NyO-10a-I-1-EN</v>
      </c>
      <c r="AD101" s="8" t="s">
        <v>47</v>
      </c>
      <c r="AE101" s="13"/>
      <c r="AF101" s="8" t="s">
        <v>48</v>
      </c>
      <c r="AG101" s="8" t="s">
        <v>49</v>
      </c>
    </row>
    <row r="102" ht="112.5" customHeight="1">
      <c r="A102" s="6" t="s">
        <v>620</v>
      </c>
      <c r="B102" s="10" t="s">
        <v>621</v>
      </c>
      <c r="C102" s="6" t="s">
        <v>50</v>
      </c>
      <c r="D102" s="7" t="s">
        <v>36</v>
      </c>
      <c r="E102" s="6"/>
      <c r="F102" s="16" t="s">
        <v>631</v>
      </c>
      <c r="G102" s="10"/>
      <c r="H102" s="10" t="s">
        <v>632</v>
      </c>
      <c r="I102" s="6"/>
      <c r="J102" s="8" t="s">
        <v>633</v>
      </c>
      <c r="K102" s="10" t="s">
        <v>634</v>
      </c>
      <c r="L102" s="10" t="s">
        <v>635</v>
      </c>
      <c r="M102" s="6" t="s">
        <v>43</v>
      </c>
      <c r="N102" s="10" t="s">
        <v>627</v>
      </c>
      <c r="O102" s="10" t="s">
        <v>627</v>
      </c>
      <c r="P102" s="12"/>
      <c r="Q102" s="13"/>
      <c r="R102" s="12"/>
      <c r="S102" s="12"/>
      <c r="T102" s="12"/>
      <c r="U102" s="12"/>
      <c r="V102" s="12"/>
      <c r="W102" s="12"/>
      <c r="X102" s="13"/>
      <c r="Y102" s="17" t="s">
        <v>45</v>
      </c>
      <c r="Z102" s="9" t="s">
        <v>636</v>
      </c>
      <c r="AA102" s="12" t="str">
        <f t="shared" si="1"/>
        <v>{"id":"M6-NyO-10a-E-1-EN-EN","stimulus":"&lt;p&gt;Select which numbers are divisible by 2.&lt;/p&gt;","hint":"&lt;p&gt;A number is divisible by 2 if it ends in 0 or an even digit.&lt;/p&gt;","feedback":"&lt;p&gt;A number is divisible by 2 if it ends in 0 or an even digit.&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AB102" s="13" t="str">
        <f t="shared" si="2"/>
        <v>M6-NyO-10a-E-1</v>
      </c>
      <c r="AC102" s="13" t="str">
        <f t="shared" si="3"/>
        <v>M6-NyO-10a-E-1-EN</v>
      </c>
      <c r="AD102" s="8" t="s">
        <v>47</v>
      </c>
      <c r="AE102" s="13"/>
      <c r="AF102" s="8" t="s">
        <v>48</v>
      </c>
      <c r="AG102" s="8" t="s">
        <v>49</v>
      </c>
    </row>
    <row r="103" ht="112.5" customHeight="1">
      <c r="A103" s="6" t="s">
        <v>637</v>
      </c>
      <c r="B103" s="10" t="s">
        <v>638</v>
      </c>
      <c r="C103" s="6" t="s">
        <v>35</v>
      </c>
      <c r="D103" s="7" t="s">
        <v>36</v>
      </c>
      <c r="E103" s="6"/>
      <c r="F103" s="16" t="s">
        <v>639</v>
      </c>
      <c r="G103" s="10" t="s">
        <v>623</v>
      </c>
      <c r="H103" s="10" t="s">
        <v>640</v>
      </c>
      <c r="I103" s="6"/>
      <c r="J103" s="6" t="s">
        <v>196</v>
      </c>
      <c r="K103" s="11" t="s">
        <v>641</v>
      </c>
      <c r="L103" s="11" t="s">
        <v>642</v>
      </c>
      <c r="M103" s="6" t="s">
        <v>43</v>
      </c>
      <c r="N103" s="10" t="s">
        <v>643</v>
      </c>
      <c r="O103" s="10" t="s">
        <v>644</v>
      </c>
      <c r="P103" s="11"/>
      <c r="Q103" s="13"/>
      <c r="R103" s="12"/>
      <c r="S103" s="12"/>
      <c r="T103" s="12"/>
      <c r="U103" s="12"/>
      <c r="V103" s="12"/>
      <c r="W103" s="12"/>
      <c r="X103" s="13"/>
      <c r="Y103" s="17" t="s">
        <v>45</v>
      </c>
      <c r="Z103" s="9" t="s">
        <v>645</v>
      </c>
      <c r="AA103" s="12" t="str">
        <f t="shared" si="1"/>
        <v>{
    "id": "M6-NyO-10b-I-1-EN-EN",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 style=\"text-align:center;\"&gt;{{T4}} + {{T5}} + {{A1}} = {{T6}}&lt;/p&gt;&lt;p style=\"text-align:center;\"&gt;{{T6}} : 3 = {{T7}} with remainder 0&lt;/p&gt;",
    "seed": {
        "parameters": [
            {
                "name": "Q1",
                "label": null,
                "min": 11,
                "max": 29,
                "step": 1
            },
            {
                "name": "Q2",
                "label": null,
                "list": [
                    0,
                    3,
                    6
                ]
            },
            {
                "name": "Q3",
                "label": null,
                "list": [
                    0,
                    3,
                    6
                ]
            },
            {
                "name": "Q4",
                "label": null,
                "list": [
                    0,
                    3,
                    6
                ]
            }
        ],
        "calculated": [
            {
                "name": "T1",
                "label": "{{function}}",
                "function": "9-math.mod({{Q1}}*10, 3)-{{Q2}}",
                "temp": true
            },
            {
                "name": "T4",
                "label": "{{function}}",
                "function": "math.floor({{Q1}}/10)",
                "temp": true
            },
            {
                "name": "T5",
                "label": "{{function}}",
                "function": "{{Q1}}-math.floor({{Q1}}/10)*10",
                "temp": true
            },
            {
                "name": "T6",
                "label": "{{function}}",
                "function": "{{T4}}+{{T5}}+{{T1}}",
                "temp": true
            },
            {
                "name": "T7",
                "label": "{{function}}",
                "function": "({{T4}}+{{T5}}+{{T1}})/3",
                "temp": true
            },
            {
                "name": "A1",
                "label": "{{function}}",
                "function": "9-math.mod({{Q1}}*10, 3)-{{Q2}}"
            },
            {
                "name": "A2",
                "label": "{{function}}",
                "function": "9-math.mod({{Q1}}*10+1, 3)-{{Q3}}",
                "incorrect": true
            },
            {
                "name": "A3",
                "label": "{{function}}",
                "function": "9-math.mod({{Q1}}*10+2, 3)-{{Q4}}",
                "incorrect": true
            }
        ],
        "uniques": true
    },
    "algorithm": {
        "name": "calculateOperation",
        "template": "Cloze with drag &amp; drop",
        "params": {
            "keyboard": "INTERMEDIATE"
        }
    }
}</v>
      </c>
      <c r="AB103" s="13" t="str">
        <f t="shared" si="2"/>
        <v>M6-NyO-10b-I-1</v>
      </c>
      <c r="AC103" s="13" t="str">
        <f t="shared" si="3"/>
        <v>M6-NyO-10b-I-1-EN</v>
      </c>
      <c r="AD103" s="8" t="s">
        <v>47</v>
      </c>
      <c r="AE103" s="13"/>
      <c r="AF103" s="8" t="s">
        <v>48</v>
      </c>
      <c r="AG103" s="8" t="s">
        <v>49</v>
      </c>
    </row>
    <row r="104" ht="112.5" customHeight="1">
      <c r="A104" s="6" t="s">
        <v>637</v>
      </c>
      <c r="B104" s="10" t="s">
        <v>638</v>
      </c>
      <c r="C104" s="6" t="s">
        <v>50</v>
      </c>
      <c r="D104" s="7" t="s">
        <v>36</v>
      </c>
      <c r="E104" s="6"/>
      <c r="F104" s="16" t="s">
        <v>646</v>
      </c>
      <c r="G104" s="10"/>
      <c r="H104" s="10" t="s">
        <v>647</v>
      </c>
      <c r="I104" s="6"/>
      <c r="J104" s="8" t="s">
        <v>633</v>
      </c>
      <c r="K104" s="11" t="s">
        <v>648</v>
      </c>
      <c r="L104" s="10" t="s">
        <v>649</v>
      </c>
      <c r="M104" s="6" t="s">
        <v>43</v>
      </c>
      <c r="N104" s="10" t="s">
        <v>643</v>
      </c>
      <c r="O104" s="10" t="s">
        <v>643</v>
      </c>
      <c r="P104" s="14"/>
      <c r="Q104" s="13"/>
      <c r="R104" s="12"/>
      <c r="S104" s="12"/>
      <c r="T104" s="12"/>
      <c r="U104" s="12"/>
      <c r="V104" s="12"/>
      <c r="W104" s="12"/>
      <c r="X104" s="13"/>
      <c r="Y104" s="17" t="s">
        <v>45</v>
      </c>
      <c r="Z104" s="9" t="s">
        <v>650</v>
      </c>
      <c r="AA104" s="12" t="str">
        <f t="shared" si="1"/>
        <v>{"id":"M6-NyO-10b-E-1-EN-EN","stimulus":"&lt;p&gt;Select which numbers are divisible by 3.&lt;/p&gt;","hint":"&lt;p&gt;A number is divisible by 3 if the addition of its digits is a multiple of 3.&lt;/p&gt;","feedback":"&lt;p&gt;A number is divisible by 3 if the addition of its digits is a multiple of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AB104" s="13" t="str">
        <f t="shared" si="2"/>
        <v>M6-NyO-10b-E-1</v>
      </c>
      <c r="AC104" s="13" t="str">
        <f t="shared" si="3"/>
        <v>M6-NyO-10b-E-1-EN</v>
      </c>
      <c r="AD104" s="8" t="s">
        <v>47</v>
      </c>
      <c r="AE104" s="13"/>
      <c r="AF104" s="8" t="s">
        <v>48</v>
      </c>
      <c r="AG104" s="8" t="s">
        <v>49</v>
      </c>
    </row>
    <row r="105" ht="112.5" customHeight="1">
      <c r="A105" s="6" t="s">
        <v>651</v>
      </c>
      <c r="B105" s="10" t="s">
        <v>652</v>
      </c>
      <c r="C105" s="6" t="s">
        <v>35</v>
      </c>
      <c r="D105" s="7" t="s">
        <v>36</v>
      </c>
      <c r="E105" s="6"/>
      <c r="F105" s="16" t="s">
        <v>653</v>
      </c>
      <c r="G105" s="10" t="s">
        <v>623</v>
      </c>
      <c r="H105" s="10" t="s">
        <v>654</v>
      </c>
      <c r="I105" s="6"/>
      <c r="J105" s="21" t="s">
        <v>196</v>
      </c>
      <c r="K105" s="11" t="s">
        <v>655</v>
      </c>
      <c r="L105" s="11" t="s">
        <v>656</v>
      </c>
      <c r="M105" s="6" t="s">
        <v>43</v>
      </c>
      <c r="N105" s="10" t="s">
        <v>657</v>
      </c>
      <c r="O105" s="10" t="s">
        <v>658</v>
      </c>
      <c r="P105" s="14" t="s">
        <v>659</v>
      </c>
      <c r="Q105" s="13"/>
      <c r="R105" s="12"/>
      <c r="S105" s="12"/>
      <c r="T105" s="12"/>
      <c r="U105" s="12"/>
      <c r="V105" s="12"/>
      <c r="W105" s="12"/>
      <c r="X105" s="13"/>
      <c r="Y105" s="17" t="s">
        <v>45</v>
      </c>
      <c r="Z105" s="9" t="s">
        <v>660</v>
      </c>
      <c r="AA105" s="12" t="str">
        <f t="shared" si="1"/>
        <v>{"id":"M6-NyO-10c-I-1-EN-EN","stimulus":"&lt;p&gt;Drag the last digit of this number to make it divisible by 5.&lt;/p&gt;","template":"&lt;p style=\"text-align:center;\"&gt;{{Q1}}{{response}}&lt;/p&gt;","hint":"&lt;p&gt;A number is divisible by 5 if it ends in 0 or 5.&lt;/p&gt;","feedback":"&lt;p&gt;A number is divisible by 5 if it ends in 0 or 5.&lt;/p&gt;&lt;p style=\"text-align:center;\"&gt;{{T1}} : 5 = {{T2}} with a remainder of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AB105" s="13" t="str">
        <f t="shared" si="2"/>
        <v>M6-NyO-10c-I-1</v>
      </c>
      <c r="AC105" s="13" t="str">
        <f t="shared" si="3"/>
        <v>M6-NyO-10c-I-1-EN</v>
      </c>
      <c r="AD105" s="8" t="s">
        <v>47</v>
      </c>
      <c r="AE105" s="13"/>
      <c r="AF105" s="8" t="s">
        <v>48</v>
      </c>
      <c r="AG105" s="8" t="s">
        <v>49</v>
      </c>
    </row>
    <row r="106" ht="112.5" customHeight="1">
      <c r="A106" s="6" t="s">
        <v>651</v>
      </c>
      <c r="B106" s="10" t="s">
        <v>652</v>
      </c>
      <c r="C106" s="6" t="s">
        <v>50</v>
      </c>
      <c r="D106" s="7" t="s">
        <v>36</v>
      </c>
      <c r="E106" s="6"/>
      <c r="F106" s="16" t="s">
        <v>661</v>
      </c>
      <c r="G106" s="10"/>
      <c r="H106" s="10" t="s">
        <v>662</v>
      </c>
      <c r="I106" s="6"/>
      <c r="J106" s="8" t="s">
        <v>633</v>
      </c>
      <c r="K106" s="10" t="s">
        <v>663</v>
      </c>
      <c r="L106" s="10" t="s">
        <v>649</v>
      </c>
      <c r="M106" s="6" t="s">
        <v>43</v>
      </c>
      <c r="N106" s="10" t="s">
        <v>657</v>
      </c>
      <c r="O106" s="10" t="s">
        <v>657</v>
      </c>
      <c r="P106" s="14"/>
      <c r="Q106" s="13"/>
      <c r="R106" s="12"/>
      <c r="S106" s="12"/>
      <c r="T106" s="12"/>
      <c r="U106" s="12"/>
      <c r="V106" s="12"/>
      <c r="W106" s="12"/>
      <c r="X106" s="13"/>
      <c r="Y106" s="17" t="s">
        <v>45</v>
      </c>
      <c r="Z106" s="9" t="s">
        <v>664</v>
      </c>
      <c r="AA106" s="12" t="str">
        <f t="shared" si="1"/>
        <v>{"id":"M6-NyO-10c-E-1-EN-EN","stimulus":"&lt;p&gt;Select which numbers are divisible by 5.&lt;/p&gt;","hint":"&lt;p&gt;A number is divisible by 5 if it ends in 0 or 5.&lt;/p&gt;","feedback":"&lt;p&gt;A number is divisible by 5 if it ends in 0 or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AB106" s="13" t="str">
        <f t="shared" si="2"/>
        <v>M6-NyO-10c-E-1</v>
      </c>
      <c r="AC106" s="13" t="str">
        <f t="shared" si="3"/>
        <v>M6-NyO-10c-E-1-EN</v>
      </c>
      <c r="AD106" s="8" t="s">
        <v>47</v>
      </c>
      <c r="AE106" s="13"/>
      <c r="AF106" s="8" t="s">
        <v>48</v>
      </c>
      <c r="AG106" s="8" t="s">
        <v>49</v>
      </c>
    </row>
    <row r="107" ht="112.5" customHeight="1">
      <c r="A107" s="6" t="s">
        <v>665</v>
      </c>
      <c r="B107" s="10" t="s">
        <v>666</v>
      </c>
      <c r="C107" s="6" t="s">
        <v>35</v>
      </c>
      <c r="D107" s="7" t="s">
        <v>36</v>
      </c>
      <c r="E107" s="6"/>
      <c r="F107" s="16" t="s">
        <v>667</v>
      </c>
      <c r="G107" s="10" t="s">
        <v>668</v>
      </c>
      <c r="H107" s="10" t="s">
        <v>669</v>
      </c>
      <c r="I107" s="6"/>
      <c r="J107" s="6" t="s">
        <v>196</v>
      </c>
      <c r="K107" s="10" t="s">
        <v>670</v>
      </c>
      <c r="L107" s="10" t="s">
        <v>671</v>
      </c>
      <c r="M107" s="6" t="s">
        <v>43</v>
      </c>
      <c r="N107" s="10" t="s">
        <v>672</v>
      </c>
      <c r="O107" s="10" t="s">
        <v>673</v>
      </c>
      <c r="P107" s="11" t="s">
        <v>674</v>
      </c>
      <c r="Q107" s="13"/>
      <c r="R107" s="12"/>
      <c r="S107" s="12"/>
      <c r="T107" s="12"/>
      <c r="U107" s="12"/>
      <c r="V107" s="12"/>
      <c r="W107" s="12"/>
      <c r="X107" s="13"/>
      <c r="Y107" s="17" t="s">
        <v>45</v>
      </c>
      <c r="Z107" s="9" t="s">
        <v>675</v>
      </c>
      <c r="AA107" s="12" t="str">
        <f t="shared" si="1"/>
        <v>{
    "id": "M6-NyO-10d-I-1-EN-EN",
    "stimulus": "&lt;p&gt;Drag the last digit of this number to make it divisible by 9.&lt;/p&gt;",
    "template": "&lt;p style=\"text-align:center;\"&gt;{{Q1}}{{Q2}}{{response}}&lt;/p&gt;",
    "hint": "&lt;p&gt;A number is divisible by 9 if the addition of its digits is a multiple of 9.&lt;/p&gt;",
    "feedback": "&lt;p&gt;A number is divisible by 9 if the addition of its digits is a multiple of 9. In this case:&lt;/p&gt;&lt;p style=\"text-align:center;\"&gt;{{Q1}} + {{Q2}} + {{A1}} = {{T1}}&lt;/p&gt;&lt;p style=\"text-align:center;\"&gt;{{T1}} : 9 = {{T2}} with a remainder of 0&lt;/p&gt;",
    "seed": {
        "parameters": [
            {
                "name": "Q1",
                "label": null,
                "min": 1,
                "max": 9,
                "step": 1
            },
            {
                "name": "Q2",
                "label": null,
                "min": 1,
                "max": 9,
                "step": 1
            },
            {
                "name": "Q3",
                "label": null,
                "min": 1,
                "max": 8,
                "step": 1
            },
            {
                "name": "Q4",
                "label": null,
                "min": 1,
                "max": 8,
                "step": 1
            }
        ],
        "calculated": [
            {
                "name": "T3",
                "label": "{{function}}",
                "function": "9-math.mod({{Q1}}*100+{{Q2}}*10,9)",
                "temp": true
            },
            {
                "name": "T1",
                "label": "{{function}}",
                "function": "{{Q1}}+{{Q2}}+{{T3}}",
                "temp": true
            },
            {
                "name": "T2",
                "label": "{{function}}",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v>
      </c>
      <c r="AB107" s="13" t="str">
        <f t="shared" si="2"/>
        <v>M6-NyO-10d-I-1</v>
      </c>
      <c r="AC107" s="13" t="str">
        <f t="shared" si="3"/>
        <v>M6-NyO-10d-I-1-EN</v>
      </c>
      <c r="AD107" s="8" t="s">
        <v>47</v>
      </c>
      <c r="AE107" s="13"/>
      <c r="AF107" s="8" t="s">
        <v>48</v>
      </c>
      <c r="AG107" s="8" t="s">
        <v>49</v>
      </c>
    </row>
    <row r="108" ht="112.5" customHeight="1">
      <c r="A108" s="6" t="s">
        <v>665</v>
      </c>
      <c r="B108" s="10" t="s">
        <v>666</v>
      </c>
      <c r="C108" s="6" t="s">
        <v>50</v>
      </c>
      <c r="D108" s="7" t="s">
        <v>36</v>
      </c>
      <c r="E108" s="6"/>
      <c r="F108" s="16" t="s">
        <v>676</v>
      </c>
      <c r="G108" s="10"/>
      <c r="H108" s="10" t="s">
        <v>677</v>
      </c>
      <c r="I108" s="6"/>
      <c r="J108" s="8" t="s">
        <v>633</v>
      </c>
      <c r="K108" s="10" t="s">
        <v>678</v>
      </c>
      <c r="L108" s="10" t="s">
        <v>649</v>
      </c>
      <c r="M108" s="6" t="s">
        <v>43</v>
      </c>
      <c r="N108" s="10" t="s">
        <v>672</v>
      </c>
      <c r="O108" s="14" t="s">
        <v>672</v>
      </c>
      <c r="P108" s="14"/>
      <c r="Q108" s="13"/>
      <c r="R108" s="12"/>
      <c r="S108" s="12"/>
      <c r="T108" s="9"/>
      <c r="U108" s="12"/>
      <c r="V108" s="9"/>
      <c r="W108" s="9"/>
      <c r="X108" s="13"/>
      <c r="Y108" s="17" t="s">
        <v>45</v>
      </c>
      <c r="Z108" s="9" t="s">
        <v>679</v>
      </c>
      <c r="AA108" s="12" t="str">
        <f t="shared" si="1"/>
        <v>{"id":"M6-NyO-10d-E-1-EN-EN","stimulus":"&lt;p&gt;Select the numbers divisible by 9.&lt;/p&gt;","hint":"&lt;p&gt;A number is divisible by 9 if the addition of its digits is a multiple of 9.&lt;/p&gt;","feedback":"&lt;p&gt;A number is divisible by 9 if the addition of its digits is a multiple of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AB108" s="13" t="str">
        <f t="shared" si="2"/>
        <v>M6-NyO-10d-E-1</v>
      </c>
      <c r="AC108" s="13" t="str">
        <f t="shared" si="3"/>
        <v>M6-NyO-10d-E-1-EN</v>
      </c>
      <c r="AD108" s="8" t="s">
        <v>47</v>
      </c>
      <c r="AE108" s="13"/>
      <c r="AF108" s="8" t="s">
        <v>48</v>
      </c>
      <c r="AG108" s="8" t="s">
        <v>49</v>
      </c>
    </row>
    <row r="109" ht="112.5" customHeight="1">
      <c r="A109" s="6" t="s">
        <v>680</v>
      </c>
      <c r="B109" s="10" t="s">
        <v>681</v>
      </c>
      <c r="C109" s="6" t="s">
        <v>35</v>
      </c>
      <c r="D109" s="7" t="s">
        <v>36</v>
      </c>
      <c r="E109" s="6"/>
      <c r="F109" s="16" t="s">
        <v>682</v>
      </c>
      <c r="G109" s="10" t="s">
        <v>623</v>
      </c>
      <c r="H109" s="10" t="s">
        <v>683</v>
      </c>
      <c r="I109" s="6"/>
      <c r="J109" s="6" t="s">
        <v>196</v>
      </c>
      <c r="K109" s="10" t="s">
        <v>684</v>
      </c>
      <c r="L109" s="10" t="s">
        <v>685</v>
      </c>
      <c r="M109" s="6" t="s">
        <v>43</v>
      </c>
      <c r="N109" s="10" t="s">
        <v>686</v>
      </c>
      <c r="O109" s="14" t="s">
        <v>687</v>
      </c>
      <c r="P109" s="14" t="s">
        <v>688</v>
      </c>
      <c r="Q109" s="13"/>
      <c r="R109" s="9"/>
      <c r="S109" s="9"/>
      <c r="T109" s="9"/>
      <c r="U109" s="9"/>
      <c r="V109" s="9"/>
      <c r="W109" s="9"/>
      <c r="X109" s="13"/>
      <c r="Y109" s="17" t="s">
        <v>45</v>
      </c>
      <c r="Z109" s="9" t="s">
        <v>689</v>
      </c>
      <c r="AA109" s="12" t="str">
        <f t="shared" si="1"/>
        <v>{
    "id": "M6-NyO-10e-I-1-EN-EN",
    "stimulus": "&lt;p&gt;Drag the last digit of this number to make it divisible by 10.&lt;/p&gt;",
    "template": "&lt;p style=\"text-align:center;\"&gt;{{Q1}}{{response}}&lt;/p&gt;",
    "hint": "&lt;p&gt;A number is divisible by 10 if it ends in 0.&lt;/p&gt;",
    "feedback": "&lt;p&gt;A number is divisible by 10 if it ends in 0. In this case:&lt;/p&gt;&lt;p style=\"text-align:center;\"&gt;{{T1}} : 10 = {{Q1}} with a remainder of 0&lt;/p&gt;",
    "seed": {
        "parameters": [
            {
                "name": "Q1",
                "label": null,
                "min": 1,
                "max": 99,
                "step": 1
            },
            {
                "name": "Q2",
                "label": null,
                "min": 1,
                "max": 9,
                "step": 1
            },
            {
                "name": "Q3",
                "label": null,
                "min": 1,
                "max": 9,
                "step": 1
            }
        ],
        "calculated": [
            {
                "name": "T1",
                "label": "{{function}}",
                "function": "{{Q1}}*10",
                "temp": true
            },
            {
                "name": "A1",
                "label": "{{function}}",
                "function": "{{Q2}}",
                "incorrect": true
            },
            {
                "name": "A2",
                "label": "{{function}}",
                "function": "{{Q3}}",
                "incorrect": true
            },
            {
                "name": "A3",
                "label": "{{function}}",
                "function": "0"
            }
        ],
        "uniques": true
    },
    "algorithm": {
        "name": "calculateOperation",
        "template": "Cloze with drag &amp; drop",
        "params": {
            "keyboard": "INTERMEDIATE"
        }
    }
}</v>
      </c>
      <c r="AB109" s="13" t="str">
        <f t="shared" si="2"/>
        <v>M6-NyO-10e-I-1</v>
      </c>
      <c r="AC109" s="13" t="str">
        <f t="shared" si="3"/>
        <v>M6-NyO-10e-I-1-EN</v>
      </c>
      <c r="AD109" s="8" t="s">
        <v>47</v>
      </c>
      <c r="AE109" s="13"/>
      <c r="AF109" s="8" t="s">
        <v>48</v>
      </c>
      <c r="AG109" s="8" t="s">
        <v>49</v>
      </c>
    </row>
    <row r="110" ht="112.5" customHeight="1">
      <c r="A110" s="6" t="s">
        <v>680</v>
      </c>
      <c r="B110" s="10" t="s">
        <v>681</v>
      </c>
      <c r="C110" s="6" t="s">
        <v>50</v>
      </c>
      <c r="D110" s="7" t="s">
        <v>36</v>
      </c>
      <c r="E110" s="6"/>
      <c r="F110" s="16" t="s">
        <v>690</v>
      </c>
      <c r="G110" s="10"/>
      <c r="H110" s="10" t="s">
        <v>691</v>
      </c>
      <c r="I110" s="6"/>
      <c r="J110" s="8" t="s">
        <v>633</v>
      </c>
      <c r="K110" s="11" t="s">
        <v>692</v>
      </c>
      <c r="L110" s="10" t="s">
        <v>693</v>
      </c>
      <c r="M110" s="8" t="s">
        <v>43</v>
      </c>
      <c r="N110" s="10" t="s">
        <v>686</v>
      </c>
      <c r="O110" s="14" t="s">
        <v>686</v>
      </c>
      <c r="P110" s="14"/>
      <c r="Q110" s="13"/>
      <c r="R110" s="12"/>
      <c r="S110" s="12"/>
      <c r="T110" s="9"/>
      <c r="U110" s="9"/>
      <c r="V110" s="12"/>
      <c r="W110" s="9"/>
      <c r="X110" s="13"/>
      <c r="Y110" s="17" t="s">
        <v>45</v>
      </c>
      <c r="Z110" s="9" t="s">
        <v>694</v>
      </c>
      <c r="AA110" s="12" t="str">
        <f t="shared" si="1"/>
        <v>{"id":"M6-NyO-10e-E-1-EN-EN","stimulus":"&lt;p&gt;Select the numbers divisible by 10.&lt;/p&gt;","hint":"&lt;p&gt;A number is divisible by 10 if it ends in 0.&lt;/p&gt;","feedback":"&lt;p&gt;A number is divisible by 10 if it ends in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AB110" s="13" t="str">
        <f t="shared" si="2"/>
        <v>M6-NyO-10e-E-1</v>
      </c>
      <c r="AC110" s="13" t="str">
        <f t="shared" si="3"/>
        <v>M6-NyO-10e-E-1-EN</v>
      </c>
      <c r="AD110" s="8" t="s">
        <v>47</v>
      </c>
      <c r="AE110" s="13"/>
      <c r="AF110" s="8" t="s">
        <v>48</v>
      </c>
      <c r="AG110" s="8" t="s">
        <v>49</v>
      </c>
    </row>
    <row r="111" ht="112.5" customHeight="1">
      <c r="A111" s="6" t="s">
        <v>695</v>
      </c>
      <c r="B111" s="6" t="s">
        <v>696</v>
      </c>
      <c r="C111" s="6" t="s">
        <v>35</v>
      </c>
      <c r="D111" s="7" t="s">
        <v>36</v>
      </c>
      <c r="E111" s="6"/>
      <c r="F111" s="16" t="s">
        <v>697</v>
      </c>
      <c r="G111" s="10"/>
      <c r="H111" s="10"/>
      <c r="I111" s="6" t="s">
        <v>212</v>
      </c>
      <c r="J111" s="8" t="s">
        <v>346</v>
      </c>
      <c r="K111" s="11" t="s">
        <v>698</v>
      </c>
      <c r="L111" s="11" t="s">
        <v>699</v>
      </c>
      <c r="M111" s="6" t="s">
        <v>43</v>
      </c>
      <c r="N111" s="10" t="s">
        <v>700</v>
      </c>
      <c r="O111" s="10" t="s">
        <v>700</v>
      </c>
      <c r="P111" s="12"/>
      <c r="Q111" s="13"/>
      <c r="R111" s="12"/>
      <c r="S111" s="12"/>
      <c r="T111" s="12"/>
      <c r="U111" s="12"/>
      <c r="V111" s="12"/>
      <c r="W111" s="12"/>
      <c r="X111" s="13"/>
      <c r="Y111" s="17" t="s">
        <v>45</v>
      </c>
      <c r="Z111" s="9" t="s">
        <v>701</v>
      </c>
      <c r="AA111" s="12" t="str">
        <f t="shared" si="1"/>
        <v>{"id":"M6-NyO-11a-I-1-EN-EN","stimulus":"&lt;p&gt;Select the prime numbers.&lt;/p&gt;","hint":"&lt;p&gt;Prime numbers only have two divisors, 1 and themselves.&lt;/p&gt;","feedback":"&lt;p&gt;Prime numbers only have two divisors, 1 and themselve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The number {{Q3}} is composite because it has more divisors than 1 and itself. For example, 2:&lt;/p&gt;&lt;p&gt;{{Q3}} : 2 = {{T1}} with a remainder of 0.&lt;/p&gt;"},{"name":"A4","label":"{{function}}","function":"{{Q4}}","incorrect":true,"feedback":"&lt;p&gt;The number {{Q4}} is composite because it has more divisors than 1 and itself. For example, 3:&lt;/p&gt;&lt;p&gt;{{Q4}} : 3 = {{T2}} with a remainder of 0.&lt;/p&gt;"}],"uniques":true},"algorithm":{"name":"trueFalse","template":"Multiple choice – multiple response","params":{"countCorrect":2,"countIncorrect":1,"showCheckIcon":false,
            "columns": 3
        }
    }
}</v>
      </c>
      <c r="AB111" s="13" t="str">
        <f t="shared" si="2"/>
        <v>M6-NyO-11a-I-1</v>
      </c>
      <c r="AC111" s="13" t="str">
        <f t="shared" si="3"/>
        <v>M6-NyO-11a-I-1-EN</v>
      </c>
      <c r="AD111" s="8" t="s">
        <v>47</v>
      </c>
      <c r="AE111" s="13"/>
      <c r="AF111" s="8" t="s">
        <v>48</v>
      </c>
      <c r="AG111" s="8" t="s">
        <v>49</v>
      </c>
    </row>
    <row r="112" ht="112.5" customHeight="1">
      <c r="A112" s="6" t="s">
        <v>695</v>
      </c>
      <c r="B112" s="6" t="s">
        <v>696</v>
      </c>
      <c r="C112" s="6" t="s">
        <v>35</v>
      </c>
      <c r="D112" s="7" t="s">
        <v>36</v>
      </c>
      <c r="E112" s="6"/>
      <c r="F112" s="16" t="s">
        <v>702</v>
      </c>
      <c r="G112" s="10"/>
      <c r="H112" s="10"/>
      <c r="I112" s="6" t="s">
        <v>212</v>
      </c>
      <c r="J112" s="8" t="s">
        <v>346</v>
      </c>
      <c r="K112" s="10" t="s">
        <v>703</v>
      </c>
      <c r="L112" s="11" t="s">
        <v>704</v>
      </c>
      <c r="M112" s="6" t="s">
        <v>43</v>
      </c>
      <c r="N112" s="11" t="s">
        <v>705</v>
      </c>
      <c r="O112" s="11" t="s">
        <v>705</v>
      </c>
      <c r="P112" s="12"/>
      <c r="Q112" s="13"/>
      <c r="R112" s="12"/>
      <c r="S112" s="12"/>
      <c r="T112" s="12"/>
      <c r="U112" s="12"/>
      <c r="V112" s="12"/>
      <c r="W112" s="12"/>
      <c r="X112" s="13"/>
      <c r="Y112" s="17" t="s">
        <v>45</v>
      </c>
      <c r="Z112" s="9" t="s">
        <v>706</v>
      </c>
      <c r="AA112" s="12" t="str">
        <f t="shared" si="1"/>
        <v>{"id":"M6-NyO-11a-I-2-EN-EN","stimulus":"&lt;p&gt;Select the composite numbers.&lt;/p&gt;","hint":"&lt;p&gt;Composite numbers can be divided by 1, by themselves, and by other numbers.&lt;/p&gt;","feedback":"&lt;p&gt;Composite numbers can be divided by 1, by themselves, and by other numbers.&lt;/p&gt;","seed":{"parameters":[{"name":"Q1","label":null,"list":[2,3,5,7,11,13,17,19,23,29,31,37]},{"name":"Q2","label":null,"list":[10,12,14,16,18,20,22,24,26,30,32,34,36,38,40]},{"name":"Q3","label":null,"list":[12,15,18,21,24,27,30,33,35,39]}],"calculated":[{"name":"A1","label":"{{function}}","function":"{{Q1}}","incorrect":true,"feedback":"&lt;p&gt;The number {{Q1}} is prime because it can only be divided by 1 and itself.&lt;/p&gt;"},{"name":"A2","label":"{{function}}","function":"{{Q2}}"},{"name":"A3","label":"{{function}}","function":"{{Q3}}"}],"uniques":true},"algorithm":{"name":"trueFalse","template":"Multiple choice – multiple response","params":{"countCorrect":2,"countIncorrect":1,"showCheckIcon":false,
            "columns": 3
        }
    }
}</v>
      </c>
      <c r="AB112" s="13" t="str">
        <f t="shared" si="2"/>
        <v>M6-NyO-11a-I-2</v>
      </c>
      <c r="AC112" s="13" t="str">
        <f t="shared" si="3"/>
        <v>M6-NyO-11a-I-2-EN</v>
      </c>
      <c r="AD112" s="8" t="s">
        <v>47</v>
      </c>
      <c r="AE112" s="13"/>
      <c r="AF112" s="8" t="s">
        <v>48</v>
      </c>
      <c r="AG112" s="8" t="s">
        <v>49</v>
      </c>
    </row>
    <row r="113" ht="112.5" customHeight="1">
      <c r="A113" s="6" t="s">
        <v>695</v>
      </c>
      <c r="B113" s="6" t="s">
        <v>696</v>
      </c>
      <c r="C113" s="6" t="s">
        <v>50</v>
      </c>
      <c r="D113" s="7" t="s">
        <v>36</v>
      </c>
      <c r="E113" s="6"/>
      <c r="F113" s="16" t="s">
        <v>707</v>
      </c>
      <c r="G113" s="10"/>
      <c r="H113" s="10"/>
      <c r="I113" s="6" t="s">
        <v>212</v>
      </c>
      <c r="J113" s="6" t="s">
        <v>708</v>
      </c>
      <c r="K113" s="11" t="s">
        <v>709</v>
      </c>
      <c r="L113" s="11" t="s">
        <v>710</v>
      </c>
      <c r="M113" s="6" t="s">
        <v>43</v>
      </c>
      <c r="N113" s="11" t="s">
        <v>711</v>
      </c>
      <c r="O113" s="11" t="s">
        <v>711</v>
      </c>
      <c r="P113" s="12"/>
      <c r="Q113" s="13"/>
      <c r="R113" s="9"/>
      <c r="S113" s="9"/>
      <c r="T113" s="9"/>
      <c r="U113" s="9"/>
      <c r="V113" s="9"/>
      <c r="W113" s="14"/>
      <c r="X113" s="13"/>
      <c r="Y113" s="17" t="s">
        <v>45</v>
      </c>
      <c r="Z113" s="9" t="s">
        <v>712</v>
      </c>
      <c r="AA113" s="12" t="str">
        <f t="shared" si="1"/>
        <v>{"id":"M6-NyO-11a-E-1-EN-EN","stimulus":"&lt;p&gt;Select if the following numbers are prime or composite.&lt;/p&gt;","hint":"&lt;p&gt;&lt;b&gt;Prime numbers&lt;/b&gt; only have two divisors, 1 and themselves, while &lt;b&gt;composite numbers&lt;/b&gt; have more than two divisors.&lt;/p&gt;","feedback":"&lt;p&gt;&lt;b&gt;Prime numbers&lt;/b&gt; only have two divisors, 1 and themselves, while &lt;b&gt;composite numbers&lt;/b&gt; have more than two divisor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only has two divisors, 1 and itself.&lt;/p&gt;&lt;p&gt;{{Q3}} : 1 = {{Q3}} with remainder 0&lt;/p&gt;&lt;p&gt;{{Q3}} : {{Q3}} = 1 with remainder 0&lt;/p&gt;"}],"uniques":true},"algorithm":{"name":"trueFalse","template":"Choice matrix – inline","params":{"countCorrect":1,"countIncorrect":2,"showCheckIcon":false,"options":["Prime","Composite"]}}}</v>
      </c>
      <c r="AB113" s="13" t="str">
        <f t="shared" si="2"/>
        <v>M6-NyO-11a-E-1</v>
      </c>
      <c r="AC113" s="13" t="str">
        <f t="shared" si="3"/>
        <v>M6-NyO-11a-E-1-EN</v>
      </c>
      <c r="AD113" s="8" t="s">
        <v>47</v>
      </c>
      <c r="AE113" s="13"/>
      <c r="AF113" s="8" t="s">
        <v>48</v>
      </c>
      <c r="AG113" s="8" t="s">
        <v>49</v>
      </c>
    </row>
    <row r="114" ht="112.5" customHeight="1">
      <c r="A114" s="6" t="s">
        <v>695</v>
      </c>
      <c r="B114" s="6" t="s">
        <v>696</v>
      </c>
      <c r="C114" s="6" t="s">
        <v>50</v>
      </c>
      <c r="D114" s="7" t="s">
        <v>36</v>
      </c>
      <c r="E114" s="6"/>
      <c r="F114" s="16" t="s">
        <v>707</v>
      </c>
      <c r="G114" s="10"/>
      <c r="H114" s="10"/>
      <c r="I114" s="6" t="s">
        <v>212</v>
      </c>
      <c r="J114" s="6" t="s">
        <v>713</v>
      </c>
      <c r="K114" s="11" t="s">
        <v>714</v>
      </c>
      <c r="L114" s="11" t="s">
        <v>715</v>
      </c>
      <c r="M114" s="6" t="s">
        <v>43</v>
      </c>
      <c r="N114" s="11" t="s">
        <v>711</v>
      </c>
      <c r="O114" s="11" t="s">
        <v>711</v>
      </c>
      <c r="P114" s="12"/>
      <c r="Q114" s="13"/>
      <c r="R114" s="12"/>
      <c r="S114" s="12"/>
      <c r="T114" s="9"/>
      <c r="U114" s="9"/>
      <c r="V114" s="9"/>
      <c r="W114" s="14"/>
      <c r="X114" s="13"/>
      <c r="Y114" s="17" t="s">
        <v>45</v>
      </c>
      <c r="Z114" s="9" t="s">
        <v>716</v>
      </c>
      <c r="AA114" s="12" t="str">
        <f t="shared" si="1"/>
        <v>{"id":"M6-NyO-11a-E-2-EN-EN","stimulus":"&lt;p&gt;Select if the following numbers are prime or composite.&lt;/p&gt;","hint":"&lt;p&gt;&lt;b&gt;Prime numbers&lt;/b&gt; have only two divisors, 1 and themselves, while &lt;b&gt;composite numbers&lt;/b&gt; have more than two divisors.&lt;/p&gt;","feedback":"&lt;p&gt;&lt;b&gt;Prime numbers&lt;/b&gt; have only two divisors, 1 and themselves, while &lt;b&gt;composite numbers&lt;/b&gt; have more than two divisor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has only two divisors, 1 and itself.&lt;/p&gt;&lt;p&gt;{{Q3}} : 1 = {{Q3}} with remainder 0&lt;/p&gt;&lt;p&gt;{{Q3}} : {{Q3}} = 1 with remainder 0&lt;/p&gt;"},{"name":"A4","label":"{{function}}","function":"{{Q4}}","feedback":"&lt;p&gt;{{Q4}} is a prime number because it has only two divisors, 1 and itself.&lt;/p&gt;&lt;p&gt;{{Q4}} : 1 = {{Q4}} with remainder 0&lt;/p&gt;&lt;p&gt;{{Q4}} : {{Q4}} = 1 with remainder 0&lt;/p&gt;"}],"uniques":true},"algorithm":{"name":"trueFalse","template":"Choice matrix – inline","params":{"countCorrect":2,"countIncorrect":1,"showCheckIcon":false,"options":["Prime","Composite"]}}}</v>
      </c>
      <c r="AB114" s="13" t="str">
        <f t="shared" si="2"/>
        <v>M6-NyO-11a-E-2</v>
      </c>
      <c r="AC114" s="13" t="str">
        <f t="shared" si="3"/>
        <v>M6-NyO-11a-E-2-EN</v>
      </c>
      <c r="AD114" s="8" t="s">
        <v>47</v>
      </c>
      <c r="AE114" s="13"/>
      <c r="AF114" s="8" t="s">
        <v>48</v>
      </c>
      <c r="AG114" s="8" t="s">
        <v>49</v>
      </c>
    </row>
    <row r="115" ht="112.5" customHeight="1">
      <c r="A115" s="6" t="s">
        <v>717</v>
      </c>
      <c r="B115" s="6" t="s">
        <v>718</v>
      </c>
      <c r="C115" s="6" t="s">
        <v>35</v>
      </c>
      <c r="D115" s="7" t="s">
        <v>36</v>
      </c>
      <c r="E115" s="6"/>
      <c r="F115" s="16" t="s">
        <v>719</v>
      </c>
      <c r="G115" s="10"/>
      <c r="H115" s="10"/>
      <c r="I115" s="6" t="s">
        <v>212</v>
      </c>
      <c r="J115" s="8" t="s">
        <v>720</v>
      </c>
      <c r="K115" s="10" t="s">
        <v>721</v>
      </c>
      <c r="L115" s="10" t="s">
        <v>722</v>
      </c>
      <c r="M115" s="6" t="s">
        <v>43</v>
      </c>
      <c r="N115" s="10" t="s">
        <v>723</v>
      </c>
      <c r="O115" s="10" t="s">
        <v>724</v>
      </c>
      <c r="P115" s="12"/>
      <c r="Q115" s="13"/>
      <c r="R115" s="9"/>
      <c r="S115" s="9"/>
      <c r="T115" s="9"/>
      <c r="U115" s="9"/>
      <c r="V115" s="9"/>
      <c r="W115" s="9"/>
      <c r="X115" s="13"/>
      <c r="Y115" s="17" t="s">
        <v>45</v>
      </c>
      <c r="Z115" s="9" t="s">
        <v>725</v>
      </c>
      <c r="AA115" s="12" t="str">
        <f t="shared" si="1"/>
        <v>{"id":"M6-NyO-12a-I-1-EN-EN","stimulus":"&lt;p&gt;Select the first three multiples of {{Q1}}.&lt;/p&gt;","hint":"&lt;p&gt;The first three multiples of {{Q1}} are obtained by multiplying {{Q1}} by the first three natural numbers.&lt;/p&gt;","feedback":"&lt;p&gt;The first three multiples of {{Q1}} are obtained by multiplying {{Q1}} by the first three natural numbers, that is, 0, 1, and 2. Therefore:&lt;/p&gt;&lt;p&gt;{{Q1}}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AB115" s="13" t="str">
        <f t="shared" si="2"/>
        <v>M6-NyO-12a-I-1</v>
      </c>
      <c r="AC115" s="13" t="str">
        <f t="shared" si="3"/>
        <v>M6-NyO-12a-I-1-EN</v>
      </c>
      <c r="AD115" s="8" t="s">
        <v>47</v>
      </c>
      <c r="AE115" s="13"/>
      <c r="AF115" s="8" t="s">
        <v>48</v>
      </c>
      <c r="AG115" s="8" t="s">
        <v>49</v>
      </c>
    </row>
    <row r="116" ht="112.5" customHeight="1">
      <c r="A116" s="6" t="s">
        <v>717</v>
      </c>
      <c r="B116" s="6" t="s">
        <v>718</v>
      </c>
      <c r="C116" s="6" t="s">
        <v>50</v>
      </c>
      <c r="D116" s="7" t="s">
        <v>36</v>
      </c>
      <c r="E116" s="6"/>
      <c r="F116" s="16" t="s">
        <v>726</v>
      </c>
      <c r="G116" s="10" t="s">
        <v>727</v>
      </c>
      <c r="H116" s="10"/>
      <c r="I116" s="6" t="s">
        <v>212</v>
      </c>
      <c r="J116" s="6" t="s">
        <v>103</v>
      </c>
      <c r="K116" s="10" t="s">
        <v>728</v>
      </c>
      <c r="L116" s="11" t="s">
        <v>729</v>
      </c>
      <c r="M116" s="6" t="s">
        <v>43</v>
      </c>
      <c r="N116" s="10" t="s">
        <v>730</v>
      </c>
      <c r="O116" s="14" t="s">
        <v>731</v>
      </c>
      <c r="P116" s="12"/>
      <c r="Q116" s="13"/>
      <c r="R116" s="9"/>
      <c r="S116" s="9"/>
      <c r="T116" s="9"/>
      <c r="U116" s="9"/>
      <c r="V116" s="9"/>
      <c r="W116" s="9"/>
      <c r="X116" s="13"/>
      <c r="Y116" s="17" t="s">
        <v>45</v>
      </c>
      <c r="Z116" s="9" t="s">
        <v>732</v>
      </c>
      <c r="AA116" s="12" t="str">
        <f t="shared" si="1"/>
        <v>{"id":"M6-NyO-12a-E-1-EN-EN","stimulus":"&lt;p&gt;Fill in the blanks.&lt;/p&gt;","template":"&lt;p&gt;The first six multiples of {{Q1}} are: 0, {{response}}, {{response}}, {{response}}, {{response}}, {{response}}&lt;/p&gt;","hint":"&lt;p&gt;The first six multiples of {{Q1}} are obtained by multiplying {{Q1}} by the first six natural numbers.&lt;/p&gt;","feedback":"&lt;p&gt;The first six multiples of {{Q1}} are obtained by multiplying {{Q1}} by the first six natural numbers, that is, 0, 1, 2, 3, 4, and 5. Therefore:&lt;/p&gt;&lt;p&gt;{{Q1}}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AB116" s="13" t="str">
        <f t="shared" si="2"/>
        <v>M6-NyO-12a-E-1</v>
      </c>
      <c r="AC116" s="13" t="str">
        <f t="shared" si="3"/>
        <v>M6-NyO-12a-E-1-EN</v>
      </c>
      <c r="AD116" s="8" t="s">
        <v>47</v>
      </c>
      <c r="AE116" s="13"/>
      <c r="AF116" s="8" t="s">
        <v>48</v>
      </c>
      <c r="AG116" s="8" t="s">
        <v>49</v>
      </c>
    </row>
    <row r="117" ht="112.5" customHeight="1">
      <c r="A117" s="6" t="s">
        <v>717</v>
      </c>
      <c r="B117" s="6" t="s">
        <v>718</v>
      </c>
      <c r="C117" s="6" t="s">
        <v>69</v>
      </c>
      <c r="D117" s="7" t="s">
        <v>36</v>
      </c>
      <c r="E117" s="6"/>
      <c r="F117" s="9" t="s">
        <v>733</v>
      </c>
      <c r="G117" s="10" t="s">
        <v>734</v>
      </c>
      <c r="H117" s="10"/>
      <c r="I117" s="6" t="s">
        <v>212</v>
      </c>
      <c r="J117" s="6" t="s">
        <v>103</v>
      </c>
      <c r="K117" s="10" t="s">
        <v>735</v>
      </c>
      <c r="L117" s="10" t="s">
        <v>736</v>
      </c>
      <c r="M117" s="6" t="s">
        <v>43</v>
      </c>
      <c r="N117" s="10" t="s">
        <v>737</v>
      </c>
      <c r="O117" s="14" t="s">
        <v>738</v>
      </c>
      <c r="P117" s="12"/>
      <c r="Q117" s="13"/>
      <c r="R117" s="9"/>
      <c r="S117" s="9"/>
      <c r="T117" s="9"/>
      <c r="U117" s="12"/>
      <c r="V117" s="9"/>
      <c r="W117" s="9"/>
      <c r="X117" s="13"/>
      <c r="Y117" s="17" t="s">
        <v>45</v>
      </c>
      <c r="Z117" s="9" t="s">
        <v>739</v>
      </c>
      <c r="AA117" s="12" t="str">
        <f t="shared" si="1"/>
        <v>{
    "id": "M6-NyO-12a-A-1-EN-EN",
    "stimulus": "&lt;p&gt;Every week, Bea buys several packages that contain {{Q1}} stickers each. Fill in the blanks in the following list with the first five multiples of {{Q1}} organized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
                "max": 20,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B117" s="13" t="str">
        <f t="shared" si="2"/>
        <v>M6-NyO-12a-A-1</v>
      </c>
      <c r="AC117" s="13" t="str">
        <f t="shared" si="3"/>
        <v>M6-NyO-12a-A-1-EN</v>
      </c>
      <c r="AD117" s="8" t="s">
        <v>47</v>
      </c>
      <c r="AE117" s="13"/>
      <c r="AF117" s="8" t="s">
        <v>48</v>
      </c>
      <c r="AG117" s="8" t="s">
        <v>49</v>
      </c>
    </row>
    <row r="118" ht="112.5" customHeight="1">
      <c r="A118" s="6" t="s">
        <v>717</v>
      </c>
      <c r="B118" s="6" t="s">
        <v>718</v>
      </c>
      <c r="C118" s="6" t="s">
        <v>69</v>
      </c>
      <c r="D118" s="7" t="s">
        <v>36</v>
      </c>
      <c r="E118" s="6"/>
      <c r="F118" s="9" t="s">
        <v>740</v>
      </c>
      <c r="G118" s="10" t="s">
        <v>734</v>
      </c>
      <c r="H118" s="10" t="s">
        <v>741</v>
      </c>
      <c r="I118" s="6" t="s">
        <v>212</v>
      </c>
      <c r="J118" s="6" t="s">
        <v>103</v>
      </c>
      <c r="K118" s="11" t="s">
        <v>742</v>
      </c>
      <c r="L118" s="10" t="s">
        <v>736</v>
      </c>
      <c r="M118" s="6" t="s">
        <v>43</v>
      </c>
      <c r="N118" s="10" t="s">
        <v>737</v>
      </c>
      <c r="O118" s="14" t="s">
        <v>738</v>
      </c>
      <c r="P118" s="12"/>
      <c r="Q118" s="13"/>
      <c r="R118" s="9"/>
      <c r="S118" s="9"/>
      <c r="T118" s="9"/>
      <c r="U118" s="12"/>
      <c r="V118" s="9"/>
      <c r="W118" s="9"/>
      <c r="X118" s="13"/>
      <c r="Y118" s="17" t="s">
        <v>45</v>
      </c>
      <c r="Z118" s="9" t="s">
        <v>743</v>
      </c>
      <c r="AA118" s="12" t="str">
        <f t="shared" si="1"/>
        <v>{
    "id": "M6-NyO-12a-A-2-EN-EN",
    "stimulus": "&lt;p&gt;Lidia is playing a video game in which she gets {{Q1}} points every time she collects a coin. Fill in the blanks with the first five multiples of {{Q1}}, arranging them from lowest to highest.&lt;/p&gt;",
    "template": "&lt;p style=\"text-align:center;\"&gt;0, {{response}}, {{response}}, {{response}}, {{response}}&lt;/p&gt;",
    "hint": "&lt;p&gt;The first five multiples of {{Q1}} are found by multiplying {{Q1}} by the first five natural numbers.&lt;/p&gt;",
    "feedback": "&lt;p&gt;The first five multiples of {{Q1}} can be found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2,
                "max": 10,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B118" s="13" t="str">
        <f t="shared" si="2"/>
        <v>M6-NyO-12a-A-2</v>
      </c>
      <c r="AC118" s="13" t="str">
        <f t="shared" si="3"/>
        <v>M6-NyO-12a-A-2-EN</v>
      </c>
      <c r="AD118" s="8" t="s">
        <v>47</v>
      </c>
      <c r="AE118" s="13"/>
      <c r="AF118" s="8" t="s">
        <v>48</v>
      </c>
      <c r="AG118" s="8" t="s">
        <v>49</v>
      </c>
    </row>
    <row r="119" ht="112.5" customHeight="1">
      <c r="A119" s="6" t="s">
        <v>717</v>
      </c>
      <c r="B119" s="6" t="s">
        <v>718</v>
      </c>
      <c r="C119" s="6" t="s">
        <v>69</v>
      </c>
      <c r="D119" s="7" t="s">
        <v>36</v>
      </c>
      <c r="E119" s="6"/>
      <c r="F119" s="9" t="s">
        <v>744</v>
      </c>
      <c r="G119" s="10" t="s">
        <v>734</v>
      </c>
      <c r="H119" s="10" t="s">
        <v>745</v>
      </c>
      <c r="I119" s="6" t="s">
        <v>212</v>
      </c>
      <c r="J119" s="6" t="s">
        <v>103</v>
      </c>
      <c r="K119" s="10" t="s">
        <v>746</v>
      </c>
      <c r="L119" s="10" t="s">
        <v>736</v>
      </c>
      <c r="M119" s="6" t="s">
        <v>43</v>
      </c>
      <c r="N119" s="10" t="s">
        <v>737</v>
      </c>
      <c r="O119" s="10" t="s">
        <v>738</v>
      </c>
      <c r="P119" s="12"/>
      <c r="Q119" s="13"/>
      <c r="R119" s="12"/>
      <c r="S119" s="12"/>
      <c r="T119" s="12"/>
      <c r="U119" s="12"/>
      <c r="V119" s="12"/>
      <c r="W119" s="12"/>
      <c r="X119" s="13"/>
      <c r="Y119" s="17" t="s">
        <v>45</v>
      </c>
      <c r="Z119" s="9" t="s">
        <v>747</v>
      </c>
      <c r="AA119" s="12" t="str">
        <f t="shared" si="1"/>
        <v>{
    "id": "M6-NyO-12a-A-3-EN-EN",
    "stimulus": "&lt;p&gt;Arthur went on a trip with his family and they traveled &lt;span class=\"no-break\"&gt;{{Q1}} km&lt;/span&gt; every day. Fill in the blanks with the first five multiples of {{Q1}} arranged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50,
                "max": 150,
                "step": 10
            }
        ],
        "calculated": [
            {
                "name": "A1",
                "label": "{{function}}",
                "function": "{{Q1}}"
            },
            {
                "name": "A2",
                "label": "{{function}}",
                "function": "{{Q1}}*2"
            },
            {
                "name": "A3",
                "label": "{{function}}",
                "function": "{{Q1}}*3"
            },
            {
                "name": "A4",
                "label": "{{function}}",
                "function": "{{Q1}}*4"
            }
        ],
        "uniques": true
    },
    "algorithm": {
        "name": "calculateOperation",
        "params": {
            "method": "equivLiteral",
            "keyboard": "NUMERICAL"
        }
    }
}</v>
      </c>
      <c r="AB119" s="13" t="str">
        <f t="shared" si="2"/>
        <v>M6-NyO-12a-A-3</v>
      </c>
      <c r="AC119" s="13" t="str">
        <f t="shared" si="3"/>
        <v>M6-NyO-12a-A-3-EN</v>
      </c>
      <c r="AD119" s="8" t="s">
        <v>47</v>
      </c>
      <c r="AE119" s="13"/>
      <c r="AF119" s="8" t="s">
        <v>48</v>
      </c>
      <c r="AG119" s="8" t="s">
        <v>49</v>
      </c>
    </row>
    <row r="120" ht="112.5" customHeight="1">
      <c r="A120" s="6" t="s">
        <v>748</v>
      </c>
      <c r="B120" s="6" t="s">
        <v>749</v>
      </c>
      <c r="C120" s="6" t="s">
        <v>35</v>
      </c>
      <c r="D120" s="7" t="s">
        <v>36</v>
      </c>
      <c r="E120" s="6"/>
      <c r="F120" s="9" t="s">
        <v>750</v>
      </c>
      <c r="G120" s="10"/>
      <c r="H120" s="10" t="s">
        <v>751</v>
      </c>
      <c r="I120" s="6"/>
      <c r="J120" s="8" t="s">
        <v>346</v>
      </c>
      <c r="K120" s="10" t="s">
        <v>752</v>
      </c>
      <c r="L120" s="10" t="s">
        <v>753</v>
      </c>
      <c r="M120" s="6" t="s">
        <v>43</v>
      </c>
      <c r="N120" s="10" t="s">
        <v>754</v>
      </c>
      <c r="O120" s="10" t="s">
        <v>754</v>
      </c>
      <c r="P120" s="9"/>
      <c r="Q120" s="13"/>
      <c r="R120" s="12"/>
      <c r="S120" s="12"/>
      <c r="T120" s="12"/>
      <c r="U120" s="12"/>
      <c r="V120" s="12"/>
      <c r="W120" s="12"/>
      <c r="X120" s="14"/>
      <c r="Y120" s="17" t="s">
        <v>45</v>
      </c>
      <c r="Z120" s="9" t="s">
        <v>755</v>
      </c>
      <c r="AA120" s="12" t="str">
        <f t="shared" si="1"/>
        <v>{
    "id": "M6-NyO-13a-I-1-EN-EN",
    "stimulus": "&lt;p&gt;Select the correct statements.&lt;/p&gt;",
    "hint": "&lt;p&gt;If dividing one number by another results in a remainder of 0, then the second number is a divisor of the first.&lt;/p&gt;",
    "feedback": "&lt;p&gt;If dividing one number by another results in a remainder of 0, then the second number is a divisor of the first.&lt;/p&gt;",
    "seed": {
        "parameters": [
            {
                "name": "Q1",
                "label": null,
                "min": 2,
                "max": 50,
                "step": 2
            },
            {
                "name": "Q2",
                "label": null,
                "min": 3,
                "max": 51,
                "step": 3
            },
            {
                "name": "Q3",
                "label": null,
                "min": 5,
                "max": 50,
                "step": 5
            },
            {
                "name": "Q4",
                "label": null,
                "min": 7,
                "max": 49,
                "step": 7
            },
            {
                "name": "Q5",
                "label": null,
                "min": 1,
                "max": 49,
                "step": 2
            },
            {
                "name": "Q6",
                "label": null,
                "list": [
                    4,
                    5,
                    7,
                    8,
                    10,
                    11,
                    13,
                    14,
                    16,
                    17,
                    19,
                    20,
                    22,
                    23,
                    25,
                    26,
                    28,
                    29,
                    31,
                    32,
                    34,
                    35,
                    37,
                    38
                ]
            },
            {
                "name": "Q7",
                "label": null,
                "list": [
                    4,
                    6,
                    7,
                    8,
                    9,
                    11,
                    12,
                    13,
                    14,
                    16,
                    17,
                    18,
                    19,
                    21,
                    22,
                    23,
                    24,
                    26,
                    27,
                    28,
                    29,
                    31,
                    32,
                    33,
                    34,
                    36,
                    37,
                    38,
                    39
                ]
            },
            {
                "name": "Q8",
                "label": null,
                "list": [
                    4,
                    5,
                    6,
                    8,
                    9,
                    10,
                    11,
                    12,
                    13,
                    15,
                    16,
                    17,
                    18,
                    19,
                    20,
                    22,
                    23,
                    24,
                    25,
                    26,
                    27,
                    29,
                    30,
                    31,
                    32,
                    33,
                    34,
                    36,
                    37,
                    38,
                    39
                ]
            }
        ],
        "calculated": [
            {
                "name": "A1",
                "label": "2 is a divisor of {{Q1}}."
            },
            {
                "name": "A2",
                "label": "3 is a divisor of {{Q2}}."
            },
            {
                "name": "A3",
                "label": "5 is a divisor of {{Q3}}."
            },
            {
                "name": "A4",
                "label": "7 is a divisor of {{Q4}}."
            },
            {
                "name": "A5",
                "label": "2 is a divisor of {{Q5}}.",
                "incorrect": true
            },
            {
                "name": "A6",
                "label": "3 is a divisor of {{Q6}}.",
                "incorrect": true
            },
            {
                "name": "A7",
                "label": "5 is a divisor of {{Q7}}.",
                "incorrect": true
            },
            {
                "name": "A8",
                "label": "7 is a divisor of {{Q8}}.",
                "incorrect": true
            }
        ],
        "uniques": true
    },
    "algorithm": {
        "name": "trueFalse",
        "template": "Multiple choice – multiple response",
        "params": {
            "countCorrect": 2,
            "countIncorrect": 1,
            "showCheckIcon": false,
            "columns": 3
        }
    }
}</v>
      </c>
      <c r="AB120" s="13" t="str">
        <f t="shared" si="2"/>
        <v>M6-NyO-13a-I-1</v>
      </c>
      <c r="AC120" s="13" t="str">
        <f t="shared" si="3"/>
        <v>M6-NyO-13a-I-1-EN</v>
      </c>
      <c r="AD120" s="8" t="s">
        <v>47</v>
      </c>
      <c r="AE120" s="13"/>
      <c r="AF120" s="8" t="s">
        <v>48</v>
      </c>
      <c r="AG120" s="8" t="s">
        <v>49</v>
      </c>
    </row>
    <row r="121" ht="112.5" customHeight="1">
      <c r="A121" s="6" t="s">
        <v>748</v>
      </c>
      <c r="B121" s="6" t="s">
        <v>749</v>
      </c>
      <c r="C121" s="6" t="s">
        <v>50</v>
      </c>
      <c r="D121" s="7" t="s">
        <v>36</v>
      </c>
      <c r="E121" s="6"/>
      <c r="F121" s="16" t="s">
        <v>756</v>
      </c>
      <c r="G121" s="10" t="s">
        <v>757</v>
      </c>
      <c r="H121" s="10" t="s">
        <v>758</v>
      </c>
      <c r="I121" s="6"/>
      <c r="J121" s="6" t="s">
        <v>103</v>
      </c>
      <c r="K121" s="10" t="s">
        <v>759</v>
      </c>
      <c r="L121" s="10" t="s">
        <v>760</v>
      </c>
      <c r="M121" s="6" t="s">
        <v>43</v>
      </c>
      <c r="N121" s="10" t="s">
        <v>754</v>
      </c>
      <c r="O121" s="10" t="s">
        <v>754</v>
      </c>
      <c r="P121" s="16"/>
      <c r="Q121" s="13"/>
      <c r="R121" s="12"/>
      <c r="S121" s="12"/>
      <c r="T121" s="12"/>
      <c r="U121" s="12"/>
      <c r="V121" s="12"/>
      <c r="W121" s="12"/>
      <c r="X121" s="14"/>
      <c r="Y121" s="17" t="s">
        <v>45</v>
      </c>
      <c r="Z121" s="9" t="s">
        <v>761</v>
      </c>
      <c r="AA121" s="12" t="str">
        <f t="shared" si="1"/>
        <v>{
    "id": "M6-NyO-13a-E-1-EN-EN",
    "stimulus": "&lt;p&gt;Type the common divisor of the following numbers.&lt;/p&gt;",
    "template": "&lt;p&gt;The numbers {{T1}}, {{T2}}, and {{T3}} are divisible by {{response}}.&lt;/p&gt;",
    "hint": "&lt;p&gt;If dividing one number by another results in a remainder of 0, then the second number is a divisor of the first.&lt;/p&gt;",
    "feedback": "&lt;p&gt;If dividing one number by another results a remainder of 0, then the second number is a divisor of the first.&lt;/p&gt;",
    "seed": {
        "parameters": [
            {
                "name": "Q1",
                "label": null,
                "list": [
                    2,
                    3,
                    5
                ]
            },
            {
                "name": "Q2",
                "label": null,
                "list": [
                    7,
                    11,
                    13,
                    17,
                    19
                ]
            },
            {
                "name": "Q3",
                "label": null,
                "list": [
                    7,
                    11,
                    13,
                    17,
                    19
                ]
            },
            {
                "name": "Q4",
                "label": null,
                "list": [
                    7,
                    11,
                    13,
                    17,
                    19
                ]
            }
        ],
        "calculated": [
            {
                "name": "T1",
                "label": "{{function}}",
                "function": "{{Q2}}*{{Q1}}",
                "temp": true
            },
            {
                "name": "T2",
                "label": "{{function}}",
                "function": "{{Q3}}*{{Q1}}",
                "temp": true
            },
            {
                "name": "T3",
                "label": "{{function}}",
                "function": "{{Q4}}*{{Q1}}",
                "temp": true
            },
            {
                "name": "A1",
                "label": "{{function}}",
                "function": "{{Q1}}"
            }
        ],
        "uniques": true
    },
    "algorithm": {
        "name": "calculateOperation",
        "params": {
            "method": "equivLiteral",
            "keyboard": "NUMERICAL"
        }
    }
}</v>
      </c>
      <c r="AB121" s="13" t="str">
        <f t="shared" si="2"/>
        <v>M6-NyO-13a-E-1</v>
      </c>
      <c r="AC121" s="13" t="str">
        <f t="shared" si="3"/>
        <v>M6-NyO-13a-E-1-EN</v>
      </c>
      <c r="AD121" s="8" t="s">
        <v>47</v>
      </c>
      <c r="AE121" s="13"/>
      <c r="AF121" s="8" t="s">
        <v>48</v>
      </c>
      <c r="AG121" s="8" t="s">
        <v>49</v>
      </c>
    </row>
    <row r="122" ht="112.5" customHeight="1">
      <c r="A122" s="6" t="s">
        <v>748</v>
      </c>
      <c r="B122" s="6" t="s">
        <v>749</v>
      </c>
      <c r="C122" s="6" t="s">
        <v>69</v>
      </c>
      <c r="D122" s="7" t="s">
        <v>36</v>
      </c>
      <c r="E122" s="6"/>
      <c r="F122" s="16" t="s">
        <v>762</v>
      </c>
      <c r="G122" s="10"/>
      <c r="H122" s="10" t="s">
        <v>763</v>
      </c>
      <c r="I122" s="6"/>
      <c r="J122" s="8" t="s">
        <v>764</v>
      </c>
      <c r="K122" s="10" t="s">
        <v>765</v>
      </c>
      <c r="L122" s="11" t="s">
        <v>766</v>
      </c>
      <c r="M122" s="6" t="s">
        <v>43</v>
      </c>
      <c r="N122" s="10" t="s">
        <v>767</v>
      </c>
      <c r="O122" s="11" t="s">
        <v>768</v>
      </c>
      <c r="P122" s="16"/>
      <c r="Q122" s="13"/>
      <c r="R122" s="12"/>
      <c r="S122" s="12"/>
      <c r="T122" s="12"/>
      <c r="U122" s="12"/>
      <c r="V122" s="12"/>
      <c r="W122" s="12"/>
      <c r="X122" s="14"/>
      <c r="Y122" s="17" t="s">
        <v>45</v>
      </c>
      <c r="Z122" s="9" t="s">
        <v>769</v>
      </c>
      <c r="AA122" s="12" t="str">
        <f t="shared" si="1"/>
        <v>{
    "id": "M6-NyO-13a-A-1-EN-EN",
    "stimulus": "&lt;p&gt;Aldo has a collection of {{T1}} superhero comics. Answer the following questions.&lt;/p&gt;",
    "hint": "&lt;p&gt;Calculate the divisors of the number of comics in the collection.&lt;/p&gt;",
    "feedback": "&lt;p&gt;To answer the questions, calculate the divisors of the number of comics in the collection.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he make groups of {{Q1}} without leaving any comic loose?"
            },
            {
                "name": "A2",
                "label": "Can he make groups of {{Q2}} without leaving any comic loose?"
            },
            {
                "name": "A3",
                "label": "Can he make groups of {{Q3}} without leaving any comic loose?",
                "incorrect": true,
                "feedback": "&lt;p&gt;The divisors of {{T1}} are {{Q1}} and {{Q2}}.&lt;/p&gt;"
            },
            {
                "name": "A4",
                "label": "Can he he make groups of {{Q4}} without leaving any comic loose?",
                "incorrect": true,
                "feedback": "&lt;p&gt;The divisors of {{T1}} are {{Q1}} and {{Q2}}.&lt;/p&gt;"
            }
        ],
        "uniques": true
    },
    "algorithm": {
        "name": "trueFalse",
        "template": "Choice matrix – inline",
        "params": {
            "countCorrect": 2,
            "countIncorrect": 1,
            "showCheckIcon": false,
            "options": [
                "Yes",
                "No"
            ]
        }
    }
}</v>
      </c>
      <c r="AB122" s="13" t="str">
        <f t="shared" si="2"/>
        <v>M6-NyO-13a-A-1</v>
      </c>
      <c r="AC122" s="13" t="str">
        <f t="shared" si="3"/>
        <v>M6-NyO-13a-A-1-EN</v>
      </c>
      <c r="AD122" s="8" t="s">
        <v>47</v>
      </c>
      <c r="AE122" s="13"/>
      <c r="AF122" s="8" t="s">
        <v>48</v>
      </c>
      <c r="AG122" s="8" t="s">
        <v>49</v>
      </c>
    </row>
    <row r="123" ht="112.5" customHeight="1">
      <c r="A123" s="6" t="s">
        <v>748</v>
      </c>
      <c r="B123" s="6" t="s">
        <v>749</v>
      </c>
      <c r="C123" s="6" t="s">
        <v>69</v>
      </c>
      <c r="D123" s="7" t="s">
        <v>36</v>
      </c>
      <c r="E123" s="6"/>
      <c r="F123" s="9" t="s">
        <v>770</v>
      </c>
      <c r="G123" s="10"/>
      <c r="H123" s="10" t="s">
        <v>771</v>
      </c>
      <c r="I123" s="6"/>
      <c r="J123" s="6" t="s">
        <v>772</v>
      </c>
      <c r="K123" s="10" t="s">
        <v>765</v>
      </c>
      <c r="L123" s="11" t="s">
        <v>773</v>
      </c>
      <c r="M123" s="6" t="s">
        <v>43</v>
      </c>
      <c r="N123" s="10" t="s">
        <v>774</v>
      </c>
      <c r="O123" s="11" t="s">
        <v>775</v>
      </c>
      <c r="P123" s="16"/>
      <c r="Q123" s="13"/>
      <c r="R123" s="12"/>
      <c r="S123" s="12"/>
      <c r="T123" s="12"/>
      <c r="U123" s="12"/>
      <c r="V123" s="12"/>
      <c r="W123" s="12"/>
      <c r="X123" s="14"/>
      <c r="Y123" s="17" t="s">
        <v>45</v>
      </c>
      <c r="Z123" s="9" t="s">
        <v>776</v>
      </c>
      <c r="AA123" s="12" t="str">
        <f t="shared" si="1"/>
        <v>{
    "id": "M6-NyO-13a-A-2-EN-EN",
    "stimulus": "&lt;p&gt;An athlete has a locker that contains {{T1}} sports shirts. Answer the following questions.&lt;/p&gt;",
    "hint": "&lt;p&gt;Calculate the divisors of the number of shirts.&lt;/p&gt;",
    "feedback": "&lt;p&gt;To answer the questions, calculate the divisors of the number of shirts.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they be grouped into sets of {{Q1}}?"
            },
            {
                "name": "A2",
                "label": "Can they be grouped into sets of {{Q2}}?"
            },
            {
                "name": "A3",
                "label": "Can they be grouped into sets of {{Q3}}?",
                "incorrect": true,
                "feedback": "&lt;p&gt;The divisors of {{T1}} are {{Q1}} and {{Q2}}.&lt;/p&gt;"
            },
            {
                "name": "A4",
                "label": "Can they be grouped into sets of {{Q4}}?",
                "incorrect": true,
                "feedback": "&lt;p&gt;The divisors of {{T1}} are {{Q1}} and {{Q2}}.&lt;/p&gt;"
            }
        ],
        "uniques": true
    },
    "algorithm": {
        "name": "trueFalse",
        "template": "Choice matrix – inline",
        "params": {
            "countCorrect": 2,
            "countIncorrect": 1,
            "showCheckIcon": false,
            "options": [
                "Yes",
                "No"
            ]
        }
    }
}</v>
      </c>
      <c r="AB123" s="13" t="str">
        <f t="shared" si="2"/>
        <v>M6-NyO-13a-A-2</v>
      </c>
      <c r="AC123" s="13" t="str">
        <f t="shared" si="3"/>
        <v>M6-NyO-13a-A-2-EN</v>
      </c>
      <c r="AD123" s="8" t="s">
        <v>47</v>
      </c>
      <c r="AE123" s="13"/>
      <c r="AF123" s="8" t="s">
        <v>48</v>
      </c>
      <c r="AG123" s="8" t="s">
        <v>49</v>
      </c>
    </row>
    <row r="124" ht="112.5" customHeight="1">
      <c r="A124" s="6" t="s">
        <v>748</v>
      </c>
      <c r="B124" s="6" t="s">
        <v>749</v>
      </c>
      <c r="C124" s="6" t="s">
        <v>69</v>
      </c>
      <c r="D124" s="7" t="s">
        <v>36</v>
      </c>
      <c r="E124" s="8"/>
      <c r="F124" s="16" t="s">
        <v>777</v>
      </c>
      <c r="G124" s="10"/>
      <c r="H124" s="10" t="s">
        <v>778</v>
      </c>
      <c r="I124" s="6"/>
      <c r="J124" s="6" t="s">
        <v>772</v>
      </c>
      <c r="K124" s="10" t="s">
        <v>765</v>
      </c>
      <c r="L124" s="11" t="s">
        <v>766</v>
      </c>
      <c r="M124" s="6" t="s">
        <v>43</v>
      </c>
      <c r="N124" s="10" t="s">
        <v>779</v>
      </c>
      <c r="O124" s="11" t="s">
        <v>780</v>
      </c>
      <c r="P124" s="11"/>
      <c r="Q124" s="13"/>
      <c r="R124" s="12"/>
      <c r="S124" s="12"/>
      <c r="T124" s="12"/>
      <c r="U124" s="12"/>
      <c r="V124" s="12"/>
      <c r="W124" s="12"/>
      <c r="X124" s="13"/>
      <c r="Y124" s="17" t="s">
        <v>45</v>
      </c>
      <c r="Z124" s="9" t="s">
        <v>781</v>
      </c>
      <c r="AA124" s="12" t="str">
        <f t="shared" si="1"/>
        <v>{
    "id": "M6-NyO-13a-A-3-EN-EN",
    "stimulus": "&lt;p&gt;In Julia's greenhouse there are {{T1}} pots of different types of cacti. Answer the following questions.&lt;/p&gt;",
    "hint": "&lt;p&gt;Calculate the divisors of the number of cacti.&lt;/p&gt;",
    "feedback": "&lt;p&gt;To answer the questions, calculate the divisors of the number of cacti.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she group them into sets of {{Q1}}?"
            },
            {
                "name": "A2",
                "label": "Can she group them into sets of {{Q2}}?"
            },
            {
                "name": "A3",
                "label": "Can she group them into sets of {{Q3}}?",
                "incorrect": true,
                "feedback": "&lt;p&gt;The divisors of {{T1}} are {{Q1}} and {{Q2}}.&lt;/p&gt;"
            },
            {
                "name": "A4",
                "label": "Can she group them into sets of {{Q4}}?",
                "incorrect": true,
                "feedback": "&lt;p&gt;The divisors of {{T1}} are {{Q1}} and {{Q2}}.&lt;/p&gt;"
            }
        ],
        "uniques": true
    },
    "algorithm": {
        "name": "trueFalse",
        "template": "Choice matrix – inline",
        "params": {
            "countCorrect": 2,
            "countIncorrect": 1,
            "showCheckIcon": false,
            "options": [
                "Yes",
                "No"
            ]
        }
    }
}</v>
      </c>
      <c r="AB124" s="13" t="str">
        <f t="shared" si="2"/>
        <v>M6-NyO-13a-A-3</v>
      </c>
      <c r="AC124" s="13" t="str">
        <f t="shared" si="3"/>
        <v>M6-NyO-13a-A-3-EN</v>
      </c>
      <c r="AD124" s="8" t="s">
        <v>47</v>
      </c>
      <c r="AE124" s="13"/>
      <c r="AF124" s="8" t="s">
        <v>48</v>
      </c>
      <c r="AG124" s="8" t="s">
        <v>49</v>
      </c>
    </row>
    <row r="125" ht="112.5" customHeight="1">
      <c r="A125" s="6" t="s">
        <v>782</v>
      </c>
      <c r="B125" s="6" t="s">
        <v>783</v>
      </c>
      <c r="C125" s="6" t="s">
        <v>35</v>
      </c>
      <c r="D125" s="7" t="s">
        <v>36</v>
      </c>
      <c r="E125" s="6"/>
      <c r="F125" s="11" t="s">
        <v>784</v>
      </c>
      <c r="G125" s="11"/>
      <c r="H125" s="10" t="s">
        <v>785</v>
      </c>
      <c r="I125" s="6"/>
      <c r="J125" s="8" t="s">
        <v>162</v>
      </c>
      <c r="K125" s="10" t="s">
        <v>786</v>
      </c>
      <c r="L125" s="11" t="s">
        <v>787</v>
      </c>
      <c r="M125" s="10" t="s">
        <v>43</v>
      </c>
      <c r="N125" s="11" t="s">
        <v>788</v>
      </c>
      <c r="O125" s="11" t="s">
        <v>789</v>
      </c>
      <c r="P125" s="10"/>
      <c r="Q125" s="13"/>
      <c r="R125" s="12"/>
      <c r="S125" s="12"/>
      <c r="T125" s="12"/>
      <c r="U125" s="12"/>
      <c r="V125" s="12"/>
      <c r="W125" s="12"/>
      <c r="X125" s="14"/>
      <c r="Y125" s="17" t="s">
        <v>45</v>
      </c>
      <c r="Z125" s="9" t="s">
        <v>790</v>
      </c>
      <c r="AA125" s="12" t="str">
        <f t="shared" si="1"/>
        <v>{
    "id": "M6-NyO-14a-I-1-EN-EN",
    "stimulus": "&lt;p&gt;Select the least common multiple of {{T1}} and {{T2}}.&lt;/p&gt;",
    "hint": "&lt;p&gt;The least common multiple of two numbers is the smallest of the common multiples other than 0.&lt;/p&gt;",
    "feedback": "&lt;p&gt;To find the least common multiple of two numbers, first list the multiples of both:&lt;/p&gt;&lt;p style=\"text-align:center;\"&gt;{{T1}}, {{T3}}, {{T4}}...&lt;/p&gt;&lt;p style=\"text-align:center;\"&gt;{{T2}}, {{T5}}, {{T6}}...&lt;/p&gt;&lt;p&gt;Next,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"{{Q1}}*{{Q2}}*{{Q2}}*{{Q3}}",
                "incorrect": true
            },
            {
                "name": "T3",
                "label": "{{function}}",
                "function": "{{T1}}*2",
                "temp": true
            },
            {
                "name": "T4",
                "label": "{{function}}",
                "function": "{{T1}}*3",
                "temp": true
            },
            {
                "name": "T5",
                "label": "{{function}}",
                "function": "{{T2}}*2",
                "temp": true
            },
            {
                "name": "T6",
                "label": "{{function}}",
                "function": "{{T2}}*3",
                "temp": true
            }
        ]
    },
    "algorithm": {
        "name": "trueFalse",
        "template": "Multiple choice – standard",
        "params": {
            "countCorrect": 1,
            "countIncorrect": 2,
            "showCheckIcon":false,"columns":3}}}</v>
      </c>
      <c r="AB125" s="13" t="str">
        <f t="shared" si="2"/>
        <v>M6-NyO-14a-I-1</v>
      </c>
      <c r="AC125" s="13" t="str">
        <f t="shared" si="3"/>
        <v>M6-NyO-14a-I-1-EN</v>
      </c>
      <c r="AD125" s="8" t="s">
        <v>47</v>
      </c>
      <c r="AE125" s="13"/>
      <c r="AF125" s="8" t="s">
        <v>48</v>
      </c>
      <c r="AG125" s="8" t="s">
        <v>49</v>
      </c>
    </row>
    <row r="126" ht="112.5" customHeight="1">
      <c r="A126" s="6" t="s">
        <v>782</v>
      </c>
      <c r="B126" s="6" t="s">
        <v>783</v>
      </c>
      <c r="C126" s="6" t="s">
        <v>35</v>
      </c>
      <c r="D126" s="7" t="s">
        <v>36</v>
      </c>
      <c r="E126" s="6"/>
      <c r="F126" s="11" t="s">
        <v>791</v>
      </c>
      <c r="G126" s="10"/>
      <c r="H126" s="10"/>
      <c r="I126" s="6"/>
      <c r="J126" s="8" t="s">
        <v>162</v>
      </c>
      <c r="K126" s="10" t="s">
        <v>786</v>
      </c>
      <c r="L126" s="11" t="s">
        <v>792</v>
      </c>
      <c r="M126" s="10" t="s">
        <v>43</v>
      </c>
      <c r="N126" s="11" t="s">
        <v>793</v>
      </c>
      <c r="O126" s="11" t="s">
        <v>794</v>
      </c>
      <c r="P126" s="10"/>
      <c r="Q126" s="13"/>
      <c r="R126" s="12"/>
      <c r="S126" s="12"/>
      <c r="T126" s="12"/>
      <c r="U126" s="12"/>
      <c r="V126" s="12"/>
      <c r="W126" s="12"/>
      <c r="X126" s="14"/>
      <c r="Y126" s="17" t="s">
        <v>45</v>
      </c>
      <c r="Z126" s="9" t="s">
        <v>795</v>
      </c>
      <c r="AA126" s="12" t="str">
        <f t="shared" si="1"/>
        <v>{
    "id": "M6-NyO-14a-I-2-EN-EN",
    "stimulus": "&lt;p&gt;Calculate the least common multiple of these numbers: {{Q1}}, {{T1}}, and {{T2}}.&lt;/p&gt;",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"{{Q1}}*{{Q1}}*{{Q2}}*{{Q2}}*{{Q3}}",
                "incorrect": true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"trueFalse",
        "template": "Multiple choice – standard",
        "params": {
            "countCorrect": 1,
            "countIncorrect": 2,
            "showCheckIcon": false,"columns":3}}}</v>
      </c>
      <c r="AB126" s="13" t="str">
        <f t="shared" si="2"/>
        <v>M6-NyO-14a-I-2</v>
      </c>
      <c r="AC126" s="13" t="str">
        <f t="shared" si="3"/>
        <v>M6-NyO-14a-I-2-EN</v>
      </c>
      <c r="AD126" s="8" t="s">
        <v>47</v>
      </c>
      <c r="AE126" s="13"/>
      <c r="AF126" s="8" t="s">
        <v>48</v>
      </c>
      <c r="AG126" s="8" t="s">
        <v>49</v>
      </c>
    </row>
    <row r="127" ht="112.5" customHeight="1">
      <c r="A127" s="6" t="s">
        <v>782</v>
      </c>
      <c r="B127" s="6" t="s">
        <v>783</v>
      </c>
      <c r="C127" s="6" t="s">
        <v>50</v>
      </c>
      <c r="D127" s="7" t="s">
        <v>36</v>
      </c>
      <c r="E127" s="6"/>
      <c r="F127" s="11" t="s">
        <v>796</v>
      </c>
      <c r="G127" s="11" t="s">
        <v>797</v>
      </c>
      <c r="H127" s="10" t="s">
        <v>798</v>
      </c>
      <c r="I127" s="6"/>
      <c r="J127" s="8" t="s">
        <v>168</v>
      </c>
      <c r="K127" s="10" t="s">
        <v>786</v>
      </c>
      <c r="L127" s="11" t="s">
        <v>799</v>
      </c>
      <c r="M127" s="10" t="s">
        <v>43</v>
      </c>
      <c r="N127" s="11" t="s">
        <v>788</v>
      </c>
      <c r="O127" s="11" t="s">
        <v>800</v>
      </c>
      <c r="P127" s="10"/>
      <c r="Q127" s="13"/>
      <c r="R127" s="12"/>
      <c r="S127" s="12"/>
      <c r="T127" s="12"/>
      <c r="U127" s="12"/>
      <c r="V127" s="12"/>
      <c r="W127" s="12"/>
      <c r="X127" s="14"/>
      <c r="Y127" s="17" t="s">
        <v>45</v>
      </c>
      <c r="Z127" s="9" t="s">
        <v>801</v>
      </c>
      <c r="AA127" s="12" t="str">
        <f t="shared" si="1"/>
        <v>{
    "id": "M6-NyO-14a-E-1-EN-EN",
    "stimulus": "&lt;p&gt;Calculate the least common multiple of {{T1}} and {{T2}}.&lt;/p&gt;",
    "template": "&lt;p&gt;The least common multiple is {{response}}.&lt;/p&gt;",
    "hint": "&lt;p&gt;The least common multiple of two numbers is the smallest of the common multiples other than 0.&lt;/p&gt;",
    "feedback": "&lt;p&gt;To find the least common multiple of two numbers, first write down the multiples of both:&lt;/p&gt;&lt;p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B127" s="13" t="str">
        <f t="shared" si="2"/>
        <v>M6-NyO-14a-E-1</v>
      </c>
      <c r="AC127" s="13" t="str">
        <f t="shared" si="3"/>
        <v>M6-NyO-14a-E-1-EN</v>
      </c>
      <c r="AD127" s="8" t="s">
        <v>47</v>
      </c>
      <c r="AE127" s="13"/>
      <c r="AF127" s="8" t="s">
        <v>48</v>
      </c>
      <c r="AG127" s="8" t="s">
        <v>49</v>
      </c>
    </row>
    <row r="128" ht="112.5" customHeight="1">
      <c r="A128" s="6" t="s">
        <v>782</v>
      </c>
      <c r="B128" s="6" t="s">
        <v>783</v>
      </c>
      <c r="C128" s="6" t="s">
        <v>50</v>
      </c>
      <c r="D128" s="7" t="s">
        <v>36</v>
      </c>
      <c r="E128" s="6"/>
      <c r="F128" s="11" t="s">
        <v>802</v>
      </c>
      <c r="G128" s="11" t="s">
        <v>797</v>
      </c>
      <c r="H128" s="10"/>
      <c r="I128" s="6"/>
      <c r="J128" s="8" t="s">
        <v>168</v>
      </c>
      <c r="K128" s="10" t="s">
        <v>786</v>
      </c>
      <c r="L128" s="11" t="s">
        <v>803</v>
      </c>
      <c r="M128" s="11" t="s">
        <v>43</v>
      </c>
      <c r="N128" s="11" t="s">
        <v>793</v>
      </c>
      <c r="O128" s="11" t="s">
        <v>804</v>
      </c>
      <c r="P128" s="10"/>
      <c r="Q128" s="13"/>
      <c r="R128" s="12"/>
      <c r="S128" s="12"/>
      <c r="T128" s="12"/>
      <c r="U128" s="12"/>
      <c r="V128" s="12"/>
      <c r="W128" s="12"/>
      <c r="X128" s="14"/>
      <c r="Y128" s="17" t="s">
        <v>45</v>
      </c>
      <c r="Z128" s="9" t="s">
        <v>805</v>
      </c>
      <c r="AA128" s="12" t="str">
        <f t="shared" si="1"/>
        <v>{
    "id": "M6-NyO-14a-E-2-EN-EN",
    "stimulus": "&lt;p&gt;Calculate the least common multiple of {{Q1}}, {{T1}}, and {{T2}}.&lt;/p&gt;",
    "template": "&lt;p&gt;The least common multiple is {{response}}.&lt;/p&gt;",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v>
      </c>
      <c r="AB128" s="13" t="str">
        <f t="shared" si="2"/>
        <v>M6-NyO-14a-E-2</v>
      </c>
      <c r="AC128" s="13" t="str">
        <f t="shared" si="3"/>
        <v>M6-NyO-14a-E-2-EN</v>
      </c>
      <c r="AD128" s="8" t="s">
        <v>47</v>
      </c>
      <c r="AE128" s="13"/>
      <c r="AF128" s="8" t="s">
        <v>48</v>
      </c>
      <c r="AG128" s="8" t="s">
        <v>49</v>
      </c>
    </row>
    <row r="129" ht="112.5" customHeight="1">
      <c r="A129" s="6" t="s">
        <v>782</v>
      </c>
      <c r="B129" s="6" t="s">
        <v>783</v>
      </c>
      <c r="C129" s="6" t="s">
        <v>69</v>
      </c>
      <c r="D129" s="7" t="s">
        <v>36</v>
      </c>
      <c r="E129" s="6"/>
      <c r="F129" s="11" t="s">
        <v>806</v>
      </c>
      <c r="G129" s="11" t="s">
        <v>807</v>
      </c>
      <c r="H129" s="10" t="s">
        <v>808</v>
      </c>
      <c r="I129" s="6"/>
      <c r="J129" s="8" t="s">
        <v>168</v>
      </c>
      <c r="K129" s="10" t="s">
        <v>809</v>
      </c>
      <c r="L129" s="11" t="s">
        <v>799</v>
      </c>
      <c r="M129" s="10" t="s">
        <v>43</v>
      </c>
      <c r="N129" s="11" t="s">
        <v>788</v>
      </c>
      <c r="O129" s="11" t="s">
        <v>800</v>
      </c>
      <c r="P129" s="10"/>
      <c r="Q129" s="13"/>
      <c r="R129" s="12"/>
      <c r="S129" s="12"/>
      <c r="T129" s="12"/>
      <c r="U129" s="12"/>
      <c r="V129" s="12"/>
      <c r="W129" s="12"/>
      <c r="X129" s="14"/>
      <c r="Y129" s="17" t="s">
        <v>45</v>
      </c>
      <c r="Z129" s="9" t="s">
        <v>810</v>
      </c>
      <c r="AA129" s="12" t="str">
        <f t="shared" si="1"/>
        <v>{
    "id": "M6-NyO-14a-A-1-EN-EN",
    "stimulus": "&lt;p&gt;Only two trains pass by at a train station. The first one arrives at the station every {{T1}} h and the second one arrives at the station every {{T2}} h. If both trains arrive at the same time at the station one day, how many hours will pass before they meet again?&lt;/p&gt;",
    "template": "&lt;p&gt;They will meet again in {{response}} h.&lt;/p&gt;",
    "hint": "&lt;p&gt;The least common multiple of two numbers is the smallest of the common multiples different from 0.&lt;/p&gt;",
    "feedback": "&lt;p&gt;To find the least common multiple of two numbers, first, write the multiples of both:&lt;/p&gt;&lt;p style=\"text-align:center;\"&gt;{{T1}}, {{T3}}, {{T4}}...&lt;/p&gt;&lt;p style=\"text-align:center;\"&gt;{{T2}}, {{T5}}, {{T6}}...&lt;/p&gt;&lt;p&gt;Then choose the smallest one that is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B129" s="13" t="str">
        <f t="shared" si="2"/>
        <v>M6-NyO-14a-A-1</v>
      </c>
      <c r="AC129" s="13" t="str">
        <f t="shared" si="3"/>
        <v>M6-NyO-14a-A-1-EN</v>
      </c>
      <c r="AD129" s="8" t="s">
        <v>47</v>
      </c>
      <c r="AE129" s="13"/>
      <c r="AF129" s="8" t="s">
        <v>48</v>
      </c>
      <c r="AG129" s="8" t="s">
        <v>49</v>
      </c>
    </row>
    <row r="130" ht="112.5" customHeight="1">
      <c r="A130" s="6" t="s">
        <v>782</v>
      </c>
      <c r="B130" s="6" t="s">
        <v>783</v>
      </c>
      <c r="C130" s="6" t="s">
        <v>69</v>
      </c>
      <c r="D130" s="7" t="s">
        <v>36</v>
      </c>
      <c r="E130" s="6"/>
      <c r="F130" s="11" t="s">
        <v>811</v>
      </c>
      <c r="G130" s="11" t="s">
        <v>812</v>
      </c>
      <c r="H130" s="10" t="s">
        <v>813</v>
      </c>
      <c r="I130" s="6"/>
      <c r="J130" s="8" t="s">
        <v>168</v>
      </c>
      <c r="K130" s="10" t="s">
        <v>809</v>
      </c>
      <c r="L130" s="11" t="s">
        <v>799</v>
      </c>
      <c r="M130" s="10" t="s">
        <v>43</v>
      </c>
      <c r="N130" s="11" t="s">
        <v>788</v>
      </c>
      <c r="O130" s="11" t="s">
        <v>800</v>
      </c>
      <c r="P130" s="10"/>
      <c r="Q130" s="13"/>
      <c r="R130" s="12"/>
      <c r="S130" s="12"/>
      <c r="T130" s="12"/>
      <c r="U130" s="12"/>
      <c r="V130" s="12"/>
      <c r="W130" s="12"/>
      <c r="X130" s="14"/>
      <c r="Y130" s="17" t="s">
        <v>45</v>
      </c>
      <c r="Z130" s="9" t="s">
        <v>814</v>
      </c>
      <c r="AA130" s="12" t="str">
        <f t="shared" si="1"/>
        <v>{
    "id": "M6-NyO-14a-A-2-EN-EN",
    "stimulus": "&lt;p&gt;Helen plays the bass in the school band with her friend Mike, who plays the guitar. In one of the songs, they both start playing an F at the same time and, from there, Helen plays that note every {{T1}} bars and Mike, every {{T2}} bars. When will they coincide again?&lt;/p&gt;",
    "template": "&lt;p&gt;They will play another F together in bar {{response}}.&lt;/p&gt;",
    "hint": "&lt;p&gt;The least common multiple of two numbers is the smallest of the common multiples other than 0.&lt;/p&gt;",
    "feedback": "&lt;p&gt;To find the least common multiple of two numbers, first write the multiples of both:&lt;/p&gt;&lt;p style=\"text-align:center;\"&gt;{{T1}}, {{T3}}, {{T4}}...&lt;/p&gt;&lt;p style=\"text-align:center;\"&gt;{{T2}}, {{T5}}, {{T6}}...&lt;/p&gt;&lt;p&gt;Then choose the smallest of those that are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B130" s="13" t="str">
        <f t="shared" si="2"/>
        <v>M6-NyO-14a-A-2</v>
      </c>
      <c r="AC130" s="13" t="str">
        <f t="shared" si="3"/>
        <v>M6-NyO-14a-A-2-EN</v>
      </c>
      <c r="AD130" s="8" t="s">
        <v>47</v>
      </c>
      <c r="AE130" s="13"/>
      <c r="AF130" s="8" t="s">
        <v>48</v>
      </c>
      <c r="AG130" s="8" t="s">
        <v>49</v>
      </c>
    </row>
    <row r="131" ht="112.5" customHeight="1">
      <c r="A131" s="6" t="s">
        <v>782</v>
      </c>
      <c r="B131" s="6" t="s">
        <v>783</v>
      </c>
      <c r="C131" s="6" t="s">
        <v>69</v>
      </c>
      <c r="D131" s="7" t="s">
        <v>36</v>
      </c>
      <c r="E131" s="6"/>
      <c r="F131" s="11" t="s">
        <v>815</v>
      </c>
      <c r="G131" s="11" t="s">
        <v>816</v>
      </c>
      <c r="H131" s="10" t="s">
        <v>817</v>
      </c>
      <c r="I131" s="6"/>
      <c r="J131" s="8" t="s">
        <v>168</v>
      </c>
      <c r="K131" s="10" t="s">
        <v>786</v>
      </c>
      <c r="L131" s="11" t="s">
        <v>803</v>
      </c>
      <c r="M131" s="10" t="s">
        <v>43</v>
      </c>
      <c r="N131" s="11" t="s">
        <v>793</v>
      </c>
      <c r="O131" s="11" t="s">
        <v>804</v>
      </c>
      <c r="P131" s="10"/>
      <c r="Q131" s="13"/>
      <c r="R131" s="12"/>
      <c r="S131" s="12"/>
      <c r="T131" s="12"/>
      <c r="U131" s="12"/>
      <c r="V131" s="12"/>
      <c r="W131" s="12"/>
      <c r="X131" s="13"/>
      <c r="Y131" s="17" t="s">
        <v>45</v>
      </c>
      <c r="Z131" s="9" t="s">
        <v>818</v>
      </c>
      <c r="AA131" s="12" t="str">
        <f t="shared" si="1"/>
        <v>{
    "id": "M6-NyO-14a-A-3-EN-EN",
    "stimulus": "&lt;p&gt;In the residential area of Alex, there are three streetlights that have been blinking for a few days. One of them blinks every {{Q1}} minutes; another, every {{T1}} minutes, and the third, every {{T2}} minutes. If at some point they coincide, how much time will pass before they coincide again?&lt;/p&gt;",
    "template": "&lt;p&gt;The streetlights will blink together again after {{response}} minutes.&lt;/p&gt;",
    "hint": "&lt;p&gt;The least common multiple of several numbers is the smallest of the common multiples other than 0.&lt;/p&gt;",
    "feedback": "&lt;p&gt;To find the least common multiple of several numbers, first write their multiples:&lt;/p&gt;&lt;p style=\"text-align:center;\"&gt;{{Q1}}, {{T7}}, {{T8}}...&lt;/p&gt;&lt;p style=\"text-align:center;\"&gt;{{T1}}, {{T3}}, {{T4}}...&lt;/p&gt;&lt;p style=\"text-align:center;\"&gt;{{T2}}, {{T5}}, {{T6}}...&lt;/p&gt;&lt;p&gt;Next, choose the smallest of those that are common and different from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v>
      </c>
      <c r="AB131" s="13" t="str">
        <f t="shared" si="2"/>
        <v>M6-NyO-14a-A-3</v>
      </c>
      <c r="AC131" s="13" t="str">
        <f t="shared" si="3"/>
        <v>M6-NyO-14a-A-3-EN</v>
      </c>
      <c r="AD131" s="8" t="s">
        <v>47</v>
      </c>
      <c r="AE131" s="13"/>
      <c r="AF131" s="8" t="s">
        <v>48</v>
      </c>
      <c r="AG131" s="8" t="s">
        <v>49</v>
      </c>
    </row>
    <row r="132" ht="112.5" customHeight="1">
      <c r="A132" s="6" t="s">
        <v>819</v>
      </c>
      <c r="B132" s="6" t="s">
        <v>820</v>
      </c>
      <c r="C132" s="6" t="s">
        <v>35</v>
      </c>
      <c r="D132" s="7" t="s">
        <v>36</v>
      </c>
      <c r="E132" s="6"/>
      <c r="F132" s="11" t="s">
        <v>821</v>
      </c>
      <c r="G132" s="10"/>
      <c r="H132" s="10" t="s">
        <v>822</v>
      </c>
      <c r="I132" s="6"/>
      <c r="J132" s="8" t="s">
        <v>162</v>
      </c>
      <c r="K132" s="10" t="s">
        <v>823</v>
      </c>
      <c r="L132" s="11" t="s">
        <v>824</v>
      </c>
      <c r="M132" s="6" t="s">
        <v>43</v>
      </c>
      <c r="N132" s="11" t="s">
        <v>825</v>
      </c>
      <c r="O132" s="11" t="s">
        <v>826</v>
      </c>
      <c r="P132" s="9"/>
      <c r="Q132" s="13"/>
      <c r="R132" s="12"/>
      <c r="S132" s="12"/>
      <c r="T132" s="12"/>
      <c r="U132" s="12"/>
      <c r="V132" s="12"/>
      <c r="W132" s="12"/>
      <c r="X132" s="13"/>
      <c r="Y132" s="17" t="s">
        <v>45</v>
      </c>
      <c r="Z132" s="9" t="s">
        <v>827</v>
      </c>
      <c r="AA132" s="12" t="str">
        <f t="shared" si="1"/>
        <v>{
    "id": "M6-NyO-15a-I-1-EN-EN",
    "stimulus": "&lt;p&gt;What is the greatest common divisor of {{T11}} and {{T12}}?&lt;/p&gt;",
    "hint": "&lt;p&gt;The greatest common divisor of two numbers is the largest of the common divisors.&lt;/p&gt;",
    "feedback": "&lt;p&gt;To find the greatest common divisor of two numbers, first, list the divisors of both numbers.&lt;/p&gt;&lt;p&gt;Some of the divisors of {{T11}} are {{Q1}} and {{Q5}}.&lt;/p&gt;&lt;p&gt;Some of the divisors of {{T12}} are {{Q1}} and {{Q6}}.&lt;/p&gt;&lt;p&gt;Then choose the largest of the common divisors, in this case, {{A1}}.&lt;/p&gt;",
    "seed": {
        "parameters": [
            {
                "name": "Q1",
                "label": null,
                "list": [
                    2,
                    3,
                    5,
                    7
                ]
            },
            {
                "name": "Q5",
                "label": null,
                "list": [
                    1,
                    2,
                    3,
                    5,
                    7
                ]
            },
            {
                "name": "Q6",
                "label": null,
                "list": [
                    1,
                    2,
                    3,
                    5,
                    7
                ]
            }
        ],
        "calculated": [
            {
                "name": "T11",
                "label": "{{function}}",
                "function": "{{Q1}}*{{Q5}}",
                "temp": true
            },
            {
                "name": "T12",
                "label": "{{function}}",
                "function": "{{Q1}}*{{Q6}}",
                "temp": true
            },
            {
                "name": "A1",
                "label": "{{function}}",
                "function": "math.gcd({{T11}},{{T12}})"
            },
            {
                "name": "A2",
                "label": "{{function}}",
                "function": "math.gcd({{T11}},{{T12}})+1",
                "incorrect": true
            },
            {
                "name": "A3",
                "label": "{{function}}",
                "function": "math.gcd({{T11}},{{T12}})+2",
                "incorrect": true
            },
            {
                "name": "A4",
                "label": "{{function}}",
                "function": "math.gcd({{T11}},{{T12}})+3",
                "incorrect": true
            },
            {
                "name": "A5",
                "label": "{{function}}",
                "function": "math.gcd({{T11}},{{T12}})+4",
                "incorrect": true
            }
        ]
    },
    "algorithm": {
        "name": "trueFalse",
        "template": "Multiple choice – standard",
        "params": {
            "countCorrect": 1,
            "countIncorrect": 2,
            "showCheckIcon": false,"columns":3}}}</v>
      </c>
      <c r="AB132" s="13" t="str">
        <f t="shared" si="2"/>
        <v>M6-NyO-15a-I-1</v>
      </c>
      <c r="AC132" s="13" t="str">
        <f t="shared" si="3"/>
        <v>M6-NyO-15a-I-1-EN</v>
      </c>
      <c r="AD132" s="8" t="s">
        <v>47</v>
      </c>
      <c r="AE132" s="13"/>
      <c r="AF132" s="8" t="s">
        <v>48</v>
      </c>
      <c r="AG132" s="8" t="s">
        <v>49</v>
      </c>
    </row>
    <row r="133" ht="112.5" customHeight="1">
      <c r="A133" s="6" t="s">
        <v>819</v>
      </c>
      <c r="B133" s="6" t="s">
        <v>820</v>
      </c>
      <c r="C133" s="6" t="s">
        <v>50</v>
      </c>
      <c r="D133" s="7" t="s">
        <v>36</v>
      </c>
      <c r="E133" s="6"/>
      <c r="F133" s="11" t="s">
        <v>828</v>
      </c>
      <c r="G133" s="11" t="s">
        <v>829</v>
      </c>
      <c r="H133" s="10" t="s">
        <v>830</v>
      </c>
      <c r="I133" s="6"/>
      <c r="J133" s="8" t="s">
        <v>168</v>
      </c>
      <c r="K133" s="10" t="s">
        <v>831</v>
      </c>
      <c r="L133" s="11" t="s">
        <v>832</v>
      </c>
      <c r="M133" s="6" t="s">
        <v>43</v>
      </c>
      <c r="N133" s="11" t="s">
        <v>825</v>
      </c>
      <c r="O133" s="11" t="s">
        <v>833</v>
      </c>
      <c r="P133" s="9"/>
      <c r="Q133" s="13"/>
      <c r="R133" s="12"/>
      <c r="S133" s="12"/>
      <c r="T133" s="12"/>
      <c r="U133" s="12"/>
      <c r="V133" s="12"/>
      <c r="W133" s="12"/>
      <c r="X133" s="13"/>
      <c r="Y133" s="17" t="s">
        <v>45</v>
      </c>
      <c r="Z133" s="9" t="s">
        <v>834</v>
      </c>
      <c r="AA133" s="12" t="str">
        <f t="shared" si="1"/>
        <v>{
    "id": "M6-NyO-15a-E-1-EN-EN",
    "stimulus": "&lt;p&gt;Calculate the greatest common divisor of {{T11}} and {{T12}}.&lt;/p&gt;",
    "template": "&lt;p&gt;The greatest common divisor is {{response}}.&lt;/p&gt;",
    "hint": "&lt;p&gt;The greatest common divisor of two numbers is the largest of their common divisors.&lt;/p&gt;",
    "feedback": "&lt;p&gt;To find the greatest common divisor of two numbers, you must first list the divisors of both numbers.&lt;/p&gt;&lt;p&gt;Some divisors of {{T11}} are {{Q1}} and {{Q2}}.&lt;/p&gt;&lt;p&gt;Some divisors of {{T12}} are {{Q1}} and {{Q3}}.&lt;/p&gt;&lt;p&gt;Then choose the largest of the common divisors, in this case, {{A1}}.&lt;/p&gt;",
    "seed": {
        "parameters": [
            {
                "name": "Q1",
                "label": null,
                "list": [
                    2,
                    3,
                    4,
                    5
                ]
            },
            {
                "name": "Q2",
                "label": null,
                "list": [
                    1,
                    2,
                    3,
                    4,
                    5
                ]
            },
            {
                "name": "Q3",
                "label": null,
                "list": [
                    1,
                    2,
                    3,
                    4,
                    5
                ]
            }
        ],
        "calculated": [
            {
                "name": "T11",
                "label": "{{function}}",
                "function": "{{Q1}}*{{Q2}}",
                "temp": true
            },
            {
                "name": "T12",
                "label": "{{function}}",
                "function": "{{Q1}}*{{Q3}}",
                "temp": true
            },
            {
                "name": "A1",
                "label": "{{function}}",
                "function": "math.gcd({{T11}},{{T12}})"
            }
        ]
    },
    "algorithm": {
        "name": "calculateOperation",
        "params": {
            "method": "equivLiteral",
            "keyboard": "NUMERICAL"
        }
    }
}</v>
      </c>
      <c r="AB133" s="13" t="str">
        <f t="shared" si="2"/>
        <v>M6-NyO-15a-E-1</v>
      </c>
      <c r="AC133" s="13" t="str">
        <f t="shared" si="3"/>
        <v>M6-NyO-15a-E-1-EN</v>
      </c>
      <c r="AD133" s="8" t="s">
        <v>47</v>
      </c>
      <c r="AE133" s="13"/>
      <c r="AF133" s="8" t="s">
        <v>48</v>
      </c>
      <c r="AG133" s="8" t="s">
        <v>49</v>
      </c>
    </row>
    <row r="134" ht="112.5" customHeight="1">
      <c r="A134" s="6" t="s">
        <v>819</v>
      </c>
      <c r="B134" s="6" t="s">
        <v>820</v>
      </c>
      <c r="C134" s="6" t="s">
        <v>69</v>
      </c>
      <c r="D134" s="7" t="s">
        <v>36</v>
      </c>
      <c r="E134" s="6"/>
      <c r="F134" s="11" t="s">
        <v>835</v>
      </c>
      <c r="G134" s="11" t="s">
        <v>836</v>
      </c>
      <c r="H134" s="10" t="s">
        <v>837</v>
      </c>
      <c r="I134" s="6"/>
      <c r="J134" s="8" t="s">
        <v>168</v>
      </c>
      <c r="K134" s="10" t="s">
        <v>838</v>
      </c>
      <c r="L134" s="10" t="s">
        <v>839</v>
      </c>
      <c r="M134" s="6" t="s">
        <v>43</v>
      </c>
      <c r="N134" s="11" t="s">
        <v>825</v>
      </c>
      <c r="O134" s="11" t="s">
        <v>840</v>
      </c>
      <c r="P134" s="12"/>
      <c r="Q134" s="13"/>
      <c r="R134" s="12"/>
      <c r="S134" s="12"/>
      <c r="T134" s="12"/>
      <c r="U134" s="12"/>
      <c r="V134" s="12"/>
      <c r="W134" s="12"/>
      <c r="X134" s="13"/>
      <c r="Y134" s="17" t="s">
        <v>45</v>
      </c>
      <c r="Z134" s="9" t="s">
        <v>841</v>
      </c>
      <c r="AA134" s="12" t="str">
        <f t="shared" si="1"/>
        <v>{
    "id": "M6-NyO-15a-A-1-EN-EN",
    "stimulus": "&lt;p&gt;In an optical store, they want to bag {{T11}} prescription glasses and {{T12}} sunglasses, so that each bag contains the highest number of glasses of each type but all bags contain the same number of glasses. How many glasses should be stored in each bag?&lt;/p&gt;",
    "template": "&lt;p&gt;Each bag should contain {{response}} glasses.&lt;/p&gt;",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one that is common,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B134" s="13" t="str">
        <f t="shared" si="2"/>
        <v>M6-NyO-15a-A-1</v>
      </c>
      <c r="AC134" s="13" t="str">
        <f t="shared" si="3"/>
        <v>M6-NyO-15a-A-1-EN</v>
      </c>
      <c r="AD134" s="8" t="s">
        <v>47</v>
      </c>
      <c r="AE134" s="13"/>
      <c r="AF134" s="8" t="s">
        <v>48</v>
      </c>
      <c r="AG134" s="8" t="s">
        <v>49</v>
      </c>
    </row>
    <row r="135" ht="112.5" customHeight="1">
      <c r="A135" s="6" t="s">
        <v>819</v>
      </c>
      <c r="B135" s="6" t="s">
        <v>820</v>
      </c>
      <c r="C135" s="6" t="s">
        <v>69</v>
      </c>
      <c r="D135" s="7" t="s">
        <v>36</v>
      </c>
      <c r="E135" s="6"/>
      <c r="F135" s="11" t="s">
        <v>842</v>
      </c>
      <c r="G135" s="11" t="s">
        <v>843</v>
      </c>
      <c r="H135" s="10"/>
      <c r="I135" s="6"/>
      <c r="J135" s="8" t="s">
        <v>168</v>
      </c>
      <c r="K135" s="10" t="s">
        <v>838</v>
      </c>
      <c r="L135" s="10" t="s">
        <v>839</v>
      </c>
      <c r="M135" s="6" t="s">
        <v>43</v>
      </c>
      <c r="N135" s="11" t="s">
        <v>825</v>
      </c>
      <c r="O135" s="11" t="s">
        <v>840</v>
      </c>
      <c r="P135" s="12"/>
      <c r="Q135" s="13"/>
      <c r="R135" s="12"/>
      <c r="S135" s="12"/>
      <c r="T135" s="12"/>
      <c r="U135" s="12"/>
      <c r="V135" s="12"/>
      <c r="W135" s="12"/>
      <c r="X135" s="13"/>
      <c r="Y135" s="17" t="s">
        <v>45</v>
      </c>
      <c r="Z135" s="9" t="s">
        <v>844</v>
      </c>
      <c r="AA135" s="12" t="str">
        <f t="shared" si="1"/>
        <v>{
    "id": "M6-NyO-15a-A-2-EN-EN",
    "stimulus": "&lt;p&gt;In a bakery, they have {{T11}} kg of wheat flour and {{T12}} kg of spelt flour. If the bakers want to store them in bags with the same amount of each kind of flour and want the bags to store the highest possible amount, without mixing the flours, how much flour do they need to store in each bag?&lt;/p&gt;",
    "template": "&lt;p&gt;Each bag will contain {{response}} kg of flour.&lt;/p&gt;",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B135" s="13" t="str">
        <f t="shared" si="2"/>
        <v>M6-NyO-15a-A-2</v>
      </c>
      <c r="AC135" s="13" t="str">
        <f t="shared" si="3"/>
        <v>M6-NyO-15a-A-2-EN</v>
      </c>
      <c r="AD135" s="8" t="s">
        <v>47</v>
      </c>
      <c r="AE135" s="13"/>
      <c r="AF135" s="8" t="s">
        <v>48</v>
      </c>
      <c r="AG135" s="8" t="s">
        <v>49</v>
      </c>
    </row>
    <row r="136" ht="112.5" customHeight="1">
      <c r="A136" s="6" t="s">
        <v>819</v>
      </c>
      <c r="B136" s="6" t="s">
        <v>820</v>
      </c>
      <c r="C136" s="6" t="s">
        <v>69</v>
      </c>
      <c r="D136" s="7" t="s">
        <v>36</v>
      </c>
      <c r="E136" s="6"/>
      <c r="F136" s="11" t="s">
        <v>845</v>
      </c>
      <c r="G136" s="11" t="s">
        <v>846</v>
      </c>
      <c r="H136" s="10"/>
      <c r="I136" s="6"/>
      <c r="J136" s="8" t="s">
        <v>168</v>
      </c>
      <c r="K136" s="10" t="s">
        <v>838</v>
      </c>
      <c r="L136" s="10" t="s">
        <v>839</v>
      </c>
      <c r="M136" s="6" t="s">
        <v>43</v>
      </c>
      <c r="N136" s="11" t="s">
        <v>825</v>
      </c>
      <c r="O136" s="10" t="s">
        <v>847</v>
      </c>
      <c r="P136" s="9"/>
      <c r="Q136" s="13"/>
      <c r="R136" s="12"/>
      <c r="S136" s="12"/>
      <c r="T136" s="12"/>
      <c r="U136" s="12"/>
      <c r="V136" s="12"/>
      <c r="W136" s="12"/>
      <c r="X136" s="14"/>
      <c r="Y136" s="17" t="s">
        <v>45</v>
      </c>
      <c r="Z136" s="9" t="s">
        <v>848</v>
      </c>
      <c r="AA136" s="12" t="str">
        <f t="shared" si="1"/>
        <v>{
    "id": "M6-NyO-15a-A-3-EN-EN",
    "stimulus": "&lt;p&gt;In a toy store there are {{T11}} red toy cars and {{T12}} green toy cars. If the staff wants to store them in boxes so that each one contains the same number of cars without mixing the colors, how many cars should be stored in each box at most?&lt;/p&gt;",
    "template": "&lt;p&gt;Each box should store {{response}} cars.&lt;/p&gt;",
    "hint": "&lt;p&gt;The greatest common divisor of two numbers is the greatest of the common divisors.&lt;/p&gt;",
    "feedback": "&lt;p&gt;To find the greatest common divisor of two numbers, first you have to write the divisors of both numbers.&lt;/p&gt;&lt;p&gt;Some of the divisors of {{T11}} are {{Q1}} and {{Q2}}.&lt;/p&gt;&lt;p&gt;Some of the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B136" s="13" t="str">
        <f t="shared" si="2"/>
        <v>M6-NyO-15a-A-3</v>
      </c>
      <c r="AC136" s="13" t="str">
        <f t="shared" si="3"/>
        <v>M6-NyO-15a-A-3-EN</v>
      </c>
      <c r="AD136" s="8" t="s">
        <v>47</v>
      </c>
      <c r="AE136" s="13"/>
      <c r="AF136" s="8" t="s">
        <v>48</v>
      </c>
      <c r="AG136" s="8" t="s">
        <v>49</v>
      </c>
    </row>
    <row r="137" ht="112.5" customHeight="1">
      <c r="A137" s="6" t="s">
        <v>849</v>
      </c>
      <c r="B137" s="10" t="s">
        <v>850</v>
      </c>
      <c r="C137" s="27" t="s">
        <v>35</v>
      </c>
      <c r="D137" s="7" t="s">
        <v>36</v>
      </c>
      <c r="E137" s="6"/>
      <c r="F137" s="11" t="s">
        <v>851</v>
      </c>
      <c r="G137" s="10"/>
      <c r="H137" s="10"/>
      <c r="I137" s="6" t="s">
        <v>212</v>
      </c>
      <c r="J137" s="6" t="s">
        <v>852</v>
      </c>
      <c r="K137" s="10" t="s">
        <v>853</v>
      </c>
      <c r="L137" s="11" t="s">
        <v>854</v>
      </c>
      <c r="M137" s="6" t="s">
        <v>43</v>
      </c>
      <c r="N137" s="11" t="s">
        <v>855</v>
      </c>
      <c r="O137" s="11" t="s">
        <v>856</v>
      </c>
      <c r="P137" s="9"/>
      <c r="Q137" s="13"/>
      <c r="R137" s="12"/>
      <c r="S137" s="12"/>
      <c r="T137" s="12"/>
      <c r="U137" s="12"/>
      <c r="V137" s="12"/>
      <c r="W137" s="12"/>
      <c r="X137" s="14"/>
      <c r="Y137" s="17" t="s">
        <v>45</v>
      </c>
      <c r="Z137" s="9" t="s">
        <v>857</v>
      </c>
      <c r="AA137" s="12" t="str">
        <f t="shared" si="1"/>
        <v>{
    "id": "M6-NyO-62a-I-1-EN-EN",
    "stimulus": "&lt;p&gt;Select the correct equality.&lt;/p&gt;",
    "hint": "&lt;p&gt;The greatest common factor of {{T1}} and {{T2}} is {{T4}}.&lt;/p&gt;",
    "feedback": "&lt;p&gt;The greatest common factor of {{T1}} and {{T2}} is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v>
      </c>
      <c r="AB137" s="13" t="str">
        <f t="shared" si="2"/>
        <v>M6-NyO-62a-I-1</v>
      </c>
      <c r="AC137" s="13" t="str">
        <f t="shared" si="3"/>
        <v>M6-NyO-62a-I-1-EN</v>
      </c>
      <c r="AD137" s="13"/>
      <c r="AE137" s="13"/>
      <c r="AF137" s="8"/>
      <c r="AG137" s="8" t="s">
        <v>49</v>
      </c>
    </row>
    <row r="138" ht="112.5" customHeight="1">
      <c r="A138" s="6" t="s">
        <v>849</v>
      </c>
      <c r="B138" s="10" t="s">
        <v>850</v>
      </c>
      <c r="C138" s="28" t="s">
        <v>50</v>
      </c>
      <c r="D138" s="7" t="s">
        <v>36</v>
      </c>
      <c r="E138" s="6"/>
      <c r="F138" s="10" t="s">
        <v>858</v>
      </c>
      <c r="G138" s="10" t="s">
        <v>859</v>
      </c>
      <c r="H138" s="10"/>
      <c r="I138" s="6" t="s">
        <v>212</v>
      </c>
      <c r="J138" s="6" t="s">
        <v>103</v>
      </c>
      <c r="K138" s="10" t="s">
        <v>860</v>
      </c>
      <c r="L138" s="10" t="s">
        <v>861</v>
      </c>
      <c r="M138" s="6" t="s">
        <v>43</v>
      </c>
      <c r="N138" s="10" t="s">
        <v>862</v>
      </c>
      <c r="O138" s="11" t="s">
        <v>863</v>
      </c>
      <c r="P138" s="9"/>
      <c r="Q138" s="13"/>
      <c r="R138" s="12"/>
      <c r="S138" s="12"/>
      <c r="T138" s="12"/>
      <c r="U138" s="12"/>
      <c r="V138" s="12"/>
      <c r="W138" s="12"/>
      <c r="X138" s="14"/>
      <c r="Y138" s="17" t="s">
        <v>45</v>
      </c>
      <c r="Z138" s="9" t="s">
        <v>864</v>
      </c>
      <c r="AA138" s="12" t="str">
        <f t="shared" si="1"/>
        <v>{
    "id": "M6-NyO-62a-E-1-EN-EN",
    "stimulus": "&lt;p&gt;Fill in the blanks, calculating the greatest common factor. Type the addends in the same order.&lt;/p&gt;",
    "hint": "&lt;p&gt;The greatest common factor of {{T1}} and {{T2}} is {{A1}}.&lt;/p&gt;",
    "feedback": "&lt;p&gt;The greatest common factor of {{T1}} and {{T2}} is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v>
      </c>
      <c r="AB138" s="13" t="str">
        <f t="shared" si="2"/>
        <v>M6-NyO-62a-E-1</v>
      </c>
      <c r="AC138" s="13" t="str">
        <f t="shared" si="3"/>
        <v>M6-NyO-62a-E-1-EN</v>
      </c>
      <c r="AD138" s="13"/>
      <c r="AE138" s="13"/>
      <c r="AF138" s="8"/>
      <c r="AG138" s="8" t="s">
        <v>49</v>
      </c>
    </row>
    <row r="139" ht="112.5" customHeight="1">
      <c r="A139" s="6" t="s">
        <v>865</v>
      </c>
      <c r="B139" s="6" t="s">
        <v>866</v>
      </c>
      <c r="C139" s="6" t="s">
        <v>35</v>
      </c>
      <c r="D139" s="7" t="s">
        <v>36</v>
      </c>
      <c r="E139" s="6"/>
      <c r="F139" s="9" t="s">
        <v>867</v>
      </c>
      <c r="G139" s="10"/>
      <c r="H139" s="10" t="s">
        <v>868</v>
      </c>
      <c r="I139" s="6"/>
      <c r="J139" s="6" t="s">
        <v>313</v>
      </c>
      <c r="K139" s="10" t="s">
        <v>869</v>
      </c>
      <c r="L139" s="10" t="s">
        <v>870</v>
      </c>
      <c r="M139" s="6" t="s">
        <v>43</v>
      </c>
      <c r="N139" s="11" t="s">
        <v>871</v>
      </c>
      <c r="O139" s="11" t="s">
        <v>871</v>
      </c>
      <c r="P139" s="9"/>
      <c r="Q139" s="13"/>
      <c r="R139" s="12"/>
      <c r="S139" s="12"/>
      <c r="T139" s="12"/>
      <c r="U139" s="12"/>
      <c r="V139" s="12"/>
      <c r="W139" s="12"/>
      <c r="X139" s="14"/>
      <c r="Y139" s="17" t="s">
        <v>45</v>
      </c>
      <c r="Z139" s="9" t="s">
        <v>872</v>
      </c>
      <c r="AA139" s="12" t="str">
        <f t="shared" si="1"/>
        <v>{
    "id": "M6-NyO-16a-I-1-EN-EN",
    "stimulus": "&lt;p&gt;Drag each written expression to the corresponding exponential form.&lt;/p&gt;",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"Q6",
                "label": null,
                "min": 2,
                "max": 9,
                "step": 1
            },
            {
                "name": "Q7",
                "label": null,
                "min": 2,
                "max": 9,
                "step": 1
            },
            {
                "name": "Q8",
                "label": null,
                "min": 2,
                "max": 9,
                "step": 1
            }
        ],
        "calculated": [
            {
                "name": "A1",
                "label": "{{Q1}}&lt;sup&gt;{{Q6}}&lt;/sup&gt;",
                "function": "Lemonlib.powerToWords({{Q1}},{{Q6}},'en')[0].toUpperCase() + Lemonlib.powerToWords({{Q1}},{{Q6}},'en').slice(1)"
            },
            {
                "name": "A2",
                "label": "{{Q2}}&lt;sup&gt;{{Q7}}&lt;/sup&gt;",
                "function": "Lemonlib.powerToWords({{Q2}},{{Q7}},'en')[0].toUpperCase() + Lemonlib.powerToWords({{Q2}},{{Q7}},'en').slice(1)"
            },
            {
                "name": "A3",
                "label": "{{Q3}}&lt;sup&gt;{{Q8}}&lt;/sup&gt;",
                "function": "Lemonlib.powerToWords({{Q3}},{{Q8}},'en')[0].toUpperCase() + Lemonlib.powerToWords({{Q3}},{{Q8}},'en').slice(1)"
            }
        ],
        "uniques": true
    },
    "algorithm": {
        "name": "linkOperationResult",
        "params": {
            "invert": true
        },
        "template": "Match list"
    }
}</v>
      </c>
      <c r="AB139" s="13" t="str">
        <f t="shared" si="2"/>
        <v>M6-NyO-16a-I-1</v>
      </c>
      <c r="AC139" s="13" t="str">
        <f t="shared" si="3"/>
        <v>M6-NyO-16a-I-1-EN</v>
      </c>
      <c r="AD139" s="8" t="s">
        <v>47</v>
      </c>
      <c r="AE139" s="13"/>
      <c r="AF139" s="8" t="s">
        <v>48</v>
      </c>
      <c r="AG139" s="8" t="s">
        <v>49</v>
      </c>
    </row>
    <row r="140" ht="112.5" customHeight="1">
      <c r="A140" s="6" t="s">
        <v>865</v>
      </c>
      <c r="B140" s="6" t="s">
        <v>866</v>
      </c>
      <c r="C140" s="6" t="s">
        <v>35</v>
      </c>
      <c r="D140" s="7" t="s">
        <v>36</v>
      </c>
      <c r="E140" s="6"/>
      <c r="F140" s="16" t="s">
        <v>873</v>
      </c>
      <c r="G140" s="10"/>
      <c r="H140" s="10" t="s">
        <v>874</v>
      </c>
      <c r="I140" s="6"/>
      <c r="J140" s="8" t="s">
        <v>262</v>
      </c>
      <c r="K140" s="10" t="s">
        <v>875</v>
      </c>
      <c r="L140" s="11" t="s">
        <v>876</v>
      </c>
      <c r="M140" s="6" t="s">
        <v>43</v>
      </c>
      <c r="N140" s="11" t="s">
        <v>871</v>
      </c>
      <c r="O140" s="11" t="s">
        <v>871</v>
      </c>
      <c r="P140" s="9"/>
      <c r="Q140" s="13"/>
      <c r="R140" s="12"/>
      <c r="S140" s="12"/>
      <c r="T140" s="12"/>
      <c r="U140" s="12"/>
      <c r="V140" s="12"/>
      <c r="W140" s="12"/>
      <c r="X140" s="14"/>
      <c r="Y140" s="17" t="s">
        <v>45</v>
      </c>
      <c r="Z140" s="9" t="s">
        <v>877</v>
      </c>
      <c r="AA140" s="12" t="str">
        <f t="shared" si="1"/>
        <v>{
    "id": "M6-NyO-16a-I-2-EN-EN",
    "stimulus": "&lt;p&gt;Select the power that is well read.&lt;/p&gt;",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"Lemonlib.powerToWords({{Q3}},2,'en')",
                "temp": true
            },
            {
                "name": "T2",
                "label": "{{function}}",
                "function": "Lemonlib.powerToWords({{Q4}},3,'en')",
                "temp": true
            },
            {
                "name": "T3",
                "label": "{{function}}",
                "function": "Lemonlib.powerToWords({{Q7}},{{Q8}},'en')",
                "temp": true
            },
            {
                "name": "T4",
                "label": "{{function}}",
                "function": "Lemonlib.powerToWords({{Q9}},{{Q10}},'en')",
                "temp": true
            },
            {
                "name": "A1",
                "label": "{{Q1}}&lt;sup&gt;2&lt;/sup&gt;: {{function}}",
                "function": "Lemonlib.powerToWords({{Q1}},2,'en')"
            },
            {
                "name": "A2",
                "label": "{{Q2}}&lt;sup&gt;3&lt;/sup&gt;: {{function}}",
                "function": "Lemonlib.powerToWords({{Q2}},3,'en')"
            },
            {
                "name": "A3",
                "label": "{{Q3}}&lt;sup&gt;2&lt;/sup&gt;: {{function}}",
                "function": "Lemonlib.powerToWords({{Q3}},3,'en')",
                "incorrect": true,
                "feedback": "This power is read {{T1}}."
            },
            {
                "name": "A4",
                "label": "{{Q4}}&lt;sup&gt;3&lt;/sup&gt;: {{function}}",
                "function": "Lemonlib.powerToWords({{Q4}},2,'en')",
                "incorrect": true,
                "feedback": "This power is read {{T2}}."
            },
            {
                "name": "A5",
                "label": "{{Q7}}&lt;sup&gt;{{Q8}}&lt;/sup&gt;: {{function}}",
                "function": "Lemonlib.powerToWords({{Q7}},3,'en')",
                "incorrect": true,
                "feedback": "This power is read {{T3}}."
            },
            {
                "name": "A6",
                "label": "{{Q9}}&lt;sup&gt;{{Q10}}&lt;/sup&gt;: {{function}}",
                "function": "Lemonlib.powerToWords({{Q9}},2,'en')",
                "incorrect": true,
                "feedback": "This power is read {{T4}}."
            }
        ],
        "uniques": true
    },
    "algorithm": {
        "name": "trueFalse",
        "template": "Multiple choice – standard",
        "params": {
            "countCorrect": 1,
            "countIncorrect": 2,
            "showCheckIcon": false,
            "columns": 3
        }
    }
}</v>
      </c>
      <c r="AB140" s="13" t="str">
        <f t="shared" si="2"/>
        <v>M6-NyO-16a-I-2</v>
      </c>
      <c r="AC140" s="13" t="str">
        <f t="shared" si="3"/>
        <v>M6-NyO-16a-I-2-EN</v>
      </c>
      <c r="AD140" s="8" t="s">
        <v>47</v>
      </c>
      <c r="AE140" s="13"/>
      <c r="AF140" s="8" t="s">
        <v>48</v>
      </c>
      <c r="AG140" s="8" t="s">
        <v>49</v>
      </c>
    </row>
    <row r="141" ht="112.5" customHeight="1">
      <c r="A141" s="6" t="s">
        <v>865</v>
      </c>
      <c r="B141" s="6" t="s">
        <v>866</v>
      </c>
      <c r="C141" s="6" t="s">
        <v>50</v>
      </c>
      <c r="D141" s="7" t="s">
        <v>36</v>
      </c>
      <c r="E141" s="6"/>
      <c r="F141" s="9" t="s">
        <v>878</v>
      </c>
      <c r="G141" s="10" t="s">
        <v>879</v>
      </c>
      <c r="H141" s="10" t="s">
        <v>880</v>
      </c>
      <c r="I141" s="6"/>
      <c r="J141" s="6" t="s">
        <v>103</v>
      </c>
      <c r="K141" s="10" t="s">
        <v>881</v>
      </c>
      <c r="L141" s="10" t="s">
        <v>882</v>
      </c>
      <c r="M141" s="6" t="s">
        <v>43</v>
      </c>
      <c r="N141" s="11" t="s">
        <v>871</v>
      </c>
      <c r="O141" s="11" t="s">
        <v>871</v>
      </c>
      <c r="P141" s="9"/>
      <c r="Q141" s="13"/>
      <c r="R141" s="12"/>
      <c r="S141" s="12"/>
      <c r="T141" s="12"/>
      <c r="U141" s="12"/>
      <c r="V141" s="12"/>
      <c r="W141" s="12"/>
      <c r="X141" s="13"/>
      <c r="Y141" s="17" t="s">
        <v>45</v>
      </c>
      <c r="Z141" s="9" t="s">
        <v>883</v>
      </c>
      <c r="AA141" s="12" t="str">
        <f t="shared" si="1"/>
        <v>{
    "id": "M6-NyO-16a-E-1-EN-EN",
    "stimulus": "&lt;p&gt;Type how the following exponential form is read.&lt;/p&gt;",
    "template": "&lt;p style=\"text-align:center;\"&gt;{{Q1}}&lt;sup&gt;{{Q2}}&lt;/sup&gt; : {{response}}&lt;/p&gt;",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10,
                "step": 1
            }
        ],
        "calculated": [
            {
                "name": "A1",
                "label": "{{function}}",
                "function": "Lemonlib.powerToWords({{Q1}},{{Q2}},'en')"
            }
        ],
        "uniques": true
    },
    "algorithm": {
        "name": "calculateOperation",
        "template": "Cloze with text"
    }
}</v>
      </c>
      <c r="AB141" s="13" t="str">
        <f t="shared" si="2"/>
        <v>M6-NyO-16a-E-1</v>
      </c>
      <c r="AC141" s="13" t="str">
        <f t="shared" si="3"/>
        <v>M6-NyO-16a-E-1-EN</v>
      </c>
      <c r="AD141" s="8" t="s">
        <v>47</v>
      </c>
      <c r="AE141" s="13"/>
      <c r="AF141" s="8" t="s">
        <v>48</v>
      </c>
      <c r="AG141" s="8" t="s">
        <v>49</v>
      </c>
    </row>
    <row r="142" ht="112.5" customHeight="1">
      <c r="A142" s="6" t="s">
        <v>884</v>
      </c>
      <c r="B142" s="6" t="s">
        <v>885</v>
      </c>
      <c r="C142" s="6" t="s">
        <v>35</v>
      </c>
      <c r="D142" s="7" t="s">
        <v>36</v>
      </c>
      <c r="E142" s="6"/>
      <c r="F142" s="9" t="s">
        <v>886</v>
      </c>
      <c r="G142" s="10"/>
      <c r="H142" s="10" t="s">
        <v>887</v>
      </c>
      <c r="I142" s="6"/>
      <c r="J142" s="6" t="s">
        <v>888</v>
      </c>
      <c r="K142" s="10" t="s">
        <v>889</v>
      </c>
      <c r="L142" s="10" t="s">
        <v>890</v>
      </c>
      <c r="M142" s="6" t="s">
        <v>43</v>
      </c>
      <c r="N142" s="10" t="s">
        <v>891</v>
      </c>
      <c r="O142" s="11" t="s">
        <v>892</v>
      </c>
      <c r="P142" s="9"/>
      <c r="Q142" s="13"/>
      <c r="R142" s="12"/>
      <c r="S142" s="12"/>
      <c r="T142" s="12"/>
      <c r="U142" s="12"/>
      <c r="V142" s="12"/>
      <c r="W142" s="12"/>
      <c r="X142" s="13"/>
      <c r="Y142" s="17" t="s">
        <v>45</v>
      </c>
      <c r="Z142" s="9" t="s">
        <v>893</v>
      </c>
      <c r="AA142" s="12" t="str">
        <f t="shared" si="1"/>
        <v>{
    "id": "M6-NyO-16b-I-1-EN-EN",
    "stimulus": "&lt;p&gt;Drag each exponential form to the corresponding expression.&lt;/p&gt;",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"name": "Q3",
                "label": null,
                "min": 2,
                "max": 9,
                "step": 1
            },
            {
                "name": "Q4",
                "label": null,
                "min": 2,
                "max": 9,
                "step": 1
            }
        ],
        "calculated": [
            {
                "name": "A1",
                "label": "{{Q1}}&lt;sup&gt;{{Q2}}&lt;/sup&gt;",
                "function": "Lemonlib.descomposePow({{Q1}}, {{Q2}})",
                "feedback": "{{Q1}} is repeated {{Q2}} times."
            },
            {
                "name": "A2",
                "label": "{{Q1}}&lt;sup&gt;{{Q3}}&lt;/sup&gt;",
                "function": "Lemonlib.descomposePow({{Q1}}, {{Q3}})",
                "feedback": "{{Q1}} is repeated {{Q3}} times."
            },
            {
                "name": "A3",
                "label": "{{Q1}}&lt;sup&gt;{{Q4}}&lt;/sup&gt;",
                "function": "Lemonlib.descomposePow({{Q1}}, {{Q4}})",
                "feedback": "{{Q1}} is repeated {{Q4}} times."
            }
        ],
        "uniques": true
    },
    "algorithm": {
        "name": "linkOperationResult",
        "params": {
            "invert": false
        },
        "template": "Match list"
    }
}</v>
      </c>
      <c r="AB142" s="13" t="str">
        <f t="shared" si="2"/>
        <v>M6-NyO-16b-I-1</v>
      </c>
      <c r="AC142" s="13" t="str">
        <f t="shared" si="3"/>
        <v>M6-NyO-16b-I-1-EN</v>
      </c>
      <c r="AD142" s="8" t="s">
        <v>47</v>
      </c>
      <c r="AE142" s="13"/>
      <c r="AF142" s="8" t="s">
        <v>48</v>
      </c>
      <c r="AG142" s="8" t="s">
        <v>49</v>
      </c>
    </row>
    <row r="143" ht="112.5" customHeight="1">
      <c r="A143" s="6" t="s">
        <v>884</v>
      </c>
      <c r="B143" s="6" t="s">
        <v>885</v>
      </c>
      <c r="C143" s="6" t="s">
        <v>50</v>
      </c>
      <c r="D143" s="7" t="s">
        <v>36</v>
      </c>
      <c r="E143" s="6"/>
      <c r="F143" s="16" t="s">
        <v>894</v>
      </c>
      <c r="G143" s="10" t="s">
        <v>211</v>
      </c>
      <c r="H143" s="10" t="s">
        <v>895</v>
      </c>
      <c r="I143" s="6"/>
      <c r="J143" s="6" t="s">
        <v>103</v>
      </c>
      <c r="K143" s="10" t="s">
        <v>896</v>
      </c>
      <c r="L143" s="10" t="s">
        <v>897</v>
      </c>
      <c r="M143" s="6" t="s">
        <v>43</v>
      </c>
      <c r="N143" s="10" t="s">
        <v>891</v>
      </c>
      <c r="O143" s="11" t="s">
        <v>892</v>
      </c>
      <c r="P143" s="9"/>
      <c r="Q143" s="13"/>
      <c r="R143" s="12"/>
      <c r="S143" s="12"/>
      <c r="T143" s="12"/>
      <c r="U143" s="12"/>
      <c r="V143" s="12"/>
      <c r="W143" s="12"/>
      <c r="X143" s="14"/>
      <c r="Y143" s="17" t="s">
        <v>45</v>
      </c>
      <c r="Z143" s="9" t="s">
        <v>898</v>
      </c>
      <c r="AA143" s="12" t="str">
        <f t="shared" si="1"/>
        <v>{
    "id": "M6-NyO-16b-E-1-EN-EN",
    "stimulus": "&lt;p&gt;Express the following product as a base and an exponent.&lt;/p&gt;",
    "template": "&lt;p style=\"text-align:center;\"&gt;{{T1}} = {{response}}&lt;/p&gt;",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"calculated": [
            {
                "name": "T1",
                "label": "{{function}}",
                "function": "Lemonlib.descomposePow({{Q1}}, {{Q2}})",
                "temp": true
            },
            {
                "name": "A1",
                "label": "{{function}}",
                "function": "\"{{Q1}}^{{Q2}}\""
            }
        ],
        "uniques": true
    },
    "algorithm": {
        "name": "calculateOperation",
        "params": {
            "method": "equivLiteral",
            "keyboard": "INTERMEDIATE"
        }
    }
}</v>
      </c>
      <c r="AB143" s="13" t="str">
        <f t="shared" si="2"/>
        <v>M6-NyO-16b-E-1</v>
      </c>
      <c r="AC143" s="13" t="str">
        <f t="shared" si="3"/>
        <v>M6-NyO-16b-E-1-EN</v>
      </c>
      <c r="AD143" s="8" t="s">
        <v>47</v>
      </c>
      <c r="AE143" s="13"/>
      <c r="AF143" s="8" t="s">
        <v>48</v>
      </c>
      <c r="AG143" s="8" t="s">
        <v>49</v>
      </c>
    </row>
    <row r="144" ht="112.5" customHeight="1">
      <c r="A144" s="6" t="s">
        <v>884</v>
      </c>
      <c r="B144" s="6" t="s">
        <v>885</v>
      </c>
      <c r="C144" s="6" t="s">
        <v>69</v>
      </c>
      <c r="D144" s="7" t="s">
        <v>36</v>
      </c>
      <c r="E144" s="6"/>
      <c r="F144" s="9" t="s">
        <v>899</v>
      </c>
      <c r="G144" s="10" t="s">
        <v>900</v>
      </c>
      <c r="H144" s="10" t="s">
        <v>901</v>
      </c>
      <c r="I144" s="6"/>
      <c r="J144" s="6" t="s">
        <v>103</v>
      </c>
      <c r="K144" s="10" t="s">
        <v>902</v>
      </c>
      <c r="L144" s="10" t="s">
        <v>903</v>
      </c>
      <c r="M144" s="6" t="s">
        <v>43</v>
      </c>
      <c r="N144" s="10" t="s">
        <v>891</v>
      </c>
      <c r="O144" s="11" t="s">
        <v>892</v>
      </c>
      <c r="P144" s="12"/>
      <c r="Q144" s="13"/>
      <c r="R144" s="12"/>
      <c r="S144" s="12"/>
      <c r="T144" s="12"/>
      <c r="U144" s="12"/>
      <c r="V144" s="12"/>
      <c r="W144" s="12"/>
      <c r="X144" s="14"/>
      <c r="Y144" s="17" t="s">
        <v>45</v>
      </c>
      <c r="Z144" s="9" t="s">
        <v>904</v>
      </c>
      <c r="AA144" s="12" t="str">
        <f t="shared" si="1"/>
        <v>{
    "id": "M6-NyO-16b-A-1-EN-EN",
    "stimulus": "&lt;p&gt;Joseph wants to make {{Q1}} bracelets for each of his {{Q1}} friends. For this, he will use {{Q1}} threads per bracelet. Type the number of threads he will need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4,
                "max": 9,
                "step": 1
            }
        ],
        "calculated": [
            {
                "name": "A1",
                "label": "{{function}}",
                "function": "{{Q1}}\\times{{Q1}}\\times{{Q1}}"
            },
            {
                "name": "A2",
                "label": "{{function}}",
                "function": "\"{{Q1}}^3\""
            }
        ],
        "uniques": true
    },
    "algorithm": {
        "name": "calculateOperation",
        "params": {
            "method": "equivLiteral",
            "keyboard": "INTERMEDIATE"
        }
    }
}</v>
      </c>
      <c r="AB144" s="13" t="str">
        <f t="shared" si="2"/>
        <v>M6-NyO-16b-A-1</v>
      </c>
      <c r="AC144" s="13" t="str">
        <f t="shared" si="3"/>
        <v>M6-NyO-16b-A-1-EN</v>
      </c>
      <c r="AD144" s="8" t="s">
        <v>47</v>
      </c>
      <c r="AE144" s="13"/>
      <c r="AF144" s="8" t="s">
        <v>48</v>
      </c>
      <c r="AG144" s="8" t="s">
        <v>49</v>
      </c>
    </row>
    <row r="145" ht="112.5" customHeight="1">
      <c r="A145" s="6" t="s">
        <v>884</v>
      </c>
      <c r="B145" s="6" t="s">
        <v>885</v>
      </c>
      <c r="C145" s="6" t="s">
        <v>69</v>
      </c>
      <c r="D145" s="7" t="s">
        <v>36</v>
      </c>
      <c r="E145" s="6"/>
      <c r="F145" s="9" t="s">
        <v>905</v>
      </c>
      <c r="G145" s="10" t="s">
        <v>900</v>
      </c>
      <c r="H145" s="10" t="s">
        <v>906</v>
      </c>
      <c r="I145" s="6"/>
      <c r="J145" s="6" t="s">
        <v>103</v>
      </c>
      <c r="K145" s="10" t="s">
        <v>907</v>
      </c>
      <c r="L145" s="10" t="s">
        <v>908</v>
      </c>
      <c r="M145" s="6" t="s">
        <v>43</v>
      </c>
      <c r="N145" s="10" t="s">
        <v>891</v>
      </c>
      <c r="O145" s="11" t="s">
        <v>892</v>
      </c>
      <c r="P145" s="12"/>
      <c r="Q145" s="13"/>
      <c r="R145" s="12"/>
      <c r="S145" s="12"/>
      <c r="T145" s="12"/>
      <c r="U145" s="12"/>
      <c r="V145" s="12"/>
      <c r="W145" s="12"/>
      <c r="X145" s="14"/>
      <c r="Y145" s="17" t="s">
        <v>45</v>
      </c>
      <c r="Z145" s="9" t="s">
        <v>909</v>
      </c>
      <c r="AA145" s="12" t="str">
        <f t="shared" si="1"/>
        <v>{
    "id": "M6-NyO-16b-A-2-EN-EN",
    "stimulus": "&lt;p&gt;A carpenter needs {{Q1}} screws to build a bird feeder. Last month, she spent {{Q1}} days on this task, working {{Q1}} hours a day, to make {{Q1}} bird feeders. Type the total number of screws she used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7,
                "step": 1
            }
        ],
        "calculated": [
            {
                "name": "A1",
                "label": "{{function}}",
                "function": "{{Q1}}\\times{{Q1}}\\times{{Q1}}\\times{{Q1}}"
            },
            {
                "name": "A2",
                "label": "{{function}}",
                "function": "\"{{Q1}}^4\""
            }
        ],
        "uniques": true
    },
    "algorithm": {
        "name": "calculateOperation",
        "params": {
            "method": "equivLiteral",
            "keyboard": "INTERMEDIATE"
        }
    }
}</v>
      </c>
      <c r="AB145" s="13" t="str">
        <f t="shared" si="2"/>
        <v>M6-NyO-16b-A-2</v>
      </c>
      <c r="AC145" s="13" t="str">
        <f t="shared" si="3"/>
        <v>M6-NyO-16b-A-2-EN</v>
      </c>
      <c r="AD145" s="8" t="s">
        <v>47</v>
      </c>
      <c r="AE145" s="13"/>
      <c r="AF145" s="8" t="s">
        <v>48</v>
      </c>
      <c r="AG145" s="8" t="s">
        <v>49</v>
      </c>
    </row>
    <row r="146" ht="112.5" customHeight="1">
      <c r="A146" s="6" t="s">
        <v>884</v>
      </c>
      <c r="B146" s="6" t="s">
        <v>885</v>
      </c>
      <c r="C146" s="6" t="s">
        <v>69</v>
      </c>
      <c r="D146" s="7" t="s">
        <v>36</v>
      </c>
      <c r="E146" s="6"/>
      <c r="F146" s="9" t="s">
        <v>910</v>
      </c>
      <c r="G146" s="10" t="s">
        <v>900</v>
      </c>
      <c r="H146" s="10" t="s">
        <v>911</v>
      </c>
      <c r="I146" s="6"/>
      <c r="J146" s="6" t="s">
        <v>103</v>
      </c>
      <c r="K146" s="10" t="s">
        <v>912</v>
      </c>
      <c r="L146" s="10" t="s">
        <v>913</v>
      </c>
      <c r="M146" s="6" t="s">
        <v>43</v>
      </c>
      <c r="N146" s="10" t="s">
        <v>891</v>
      </c>
      <c r="O146" s="11" t="s">
        <v>892</v>
      </c>
      <c r="P146" s="12"/>
      <c r="Q146" s="13"/>
      <c r="R146" s="12"/>
      <c r="S146" s="12"/>
      <c r="T146" s="12"/>
      <c r="U146" s="12"/>
      <c r="V146" s="12"/>
      <c r="W146" s="12"/>
      <c r="X146" s="14"/>
      <c r="Y146" s="17" t="s">
        <v>45</v>
      </c>
      <c r="Z146" s="9" t="s">
        <v>914</v>
      </c>
      <c r="AA146" s="12" t="str">
        <f t="shared" si="1"/>
        <v>{
    "id": "M6-NyO-16b-A-3-EN-EN",
    "stimulus": "&lt;p&gt;To visit a remote island, {{Q1}} small planes make {{Q1}} trips per day, each with {{Q1}} tourists on board. These visits take place {{Q1}} days a month, {{Q1}} months a year. Type the number of tourists who visit the island each year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12,
                "step": 1
            }
        ],
        "calculated": [
            {
                "name": "A1",
                "label": "{{function}}",
                "function": "{{Q1}}\\times{{Q1}}\\times{{Q1}}\\times{{Q1}}\\times{{Q1}}"
            },
            {
                "name": "A2",
                "label": "{{function}}",
                "function": "\"{{Q1}}^5\""
            }
        ],
        "uniques": true
    },
    "algorithm": {
        "name": "calculateOperation",
        "params": {
            "method": "equivLiteral",
            "keyboard": "INTERMEDIATE"
        }
    }
}</v>
      </c>
      <c r="AB146" s="13" t="str">
        <f t="shared" si="2"/>
        <v>M6-NyO-16b-A-3</v>
      </c>
      <c r="AC146" s="13" t="str">
        <f t="shared" si="3"/>
        <v>M6-NyO-16b-A-3-EN</v>
      </c>
      <c r="AD146" s="8" t="s">
        <v>47</v>
      </c>
      <c r="AE146" s="13"/>
      <c r="AF146" s="8" t="s">
        <v>48</v>
      </c>
      <c r="AG146" s="8" t="s">
        <v>49</v>
      </c>
    </row>
    <row r="147" ht="112.5" customHeight="1">
      <c r="A147" s="6" t="s">
        <v>915</v>
      </c>
      <c r="B147" s="6" t="s">
        <v>916</v>
      </c>
      <c r="C147" s="6" t="s">
        <v>35</v>
      </c>
      <c r="D147" s="7" t="s">
        <v>36</v>
      </c>
      <c r="E147" s="6"/>
      <c r="F147" s="9" t="s">
        <v>917</v>
      </c>
      <c r="G147" s="10"/>
      <c r="H147" s="10" t="s">
        <v>918</v>
      </c>
      <c r="I147" s="6"/>
      <c r="J147" s="8" t="s">
        <v>262</v>
      </c>
      <c r="K147" s="10" t="s">
        <v>919</v>
      </c>
      <c r="L147" s="10" t="s">
        <v>920</v>
      </c>
      <c r="M147" s="6" t="s">
        <v>43</v>
      </c>
      <c r="N147" s="10" t="s">
        <v>891</v>
      </c>
      <c r="O147" s="10" t="s">
        <v>891</v>
      </c>
      <c r="P147" s="12"/>
      <c r="Q147" s="13"/>
      <c r="R147" s="12"/>
      <c r="S147" s="12"/>
      <c r="T147" s="12"/>
      <c r="U147" s="12"/>
      <c r="V147" s="12"/>
      <c r="W147" s="12"/>
      <c r="X147" s="13"/>
      <c r="Y147" s="17" t="s">
        <v>45</v>
      </c>
      <c r="Z147" s="9" t="s">
        <v>921</v>
      </c>
      <c r="AA147" s="12" t="str">
        <f t="shared" si="1"/>
        <v>{
    "id": "M6-NyO-17c-I-1-EN-EN",
    "stimulus": "&lt;p&gt;Select the result of this exponential form: {{Q1}}&lt;sup&gt;{{Q2}}&lt;/sup&gt;.&lt;/p&gt;",
    "hint": "&lt;p&gt;The exponent is the number of times the base is multiplied by itself.&lt;/p&gt;",
    "feedback": "&lt;p&gt;The exponent is the number of times the base is multiplied by itself.&lt;/p&gt;",
    "seed": {
        "parameters": [
            {
                "name": "Q1",
                "label": null,
                "list": [
                    3,
                    5,
                    7
                ]
            },
            {
                "name": "Q2",
                "label": null,
                "list": [
                    2,
                    3,
                    4
                ]
            }
        ],
        "calculated": [
            {
                "name": "A1",
                "label": "{{function}}",
                "function": "math.pow({{Q1}},{{Q2}})"
            },
            {
                "name": "A2",
                "label": "{{function}}",
                "function": "math.pow({{Q2}},{{Q1}})",
                "incorrect": true
            },
            {
                "name": "A3",
                "label": "{{function}}",
                "function": "{{Q1}}*{{Q2}}",
                "incorrect": true
            }
        ],
        "uniques": true
    },
    "algorithm": {
        "name": "trueFalse",
        "template": "Multiple choice – standard",
        "params": {
            "countCorrect": 1,
            "countIncorrect": 2,
            "showCheckIcon": false,
            "columns": 3
        }
    }
}</v>
      </c>
      <c r="AB147" s="13" t="str">
        <f t="shared" si="2"/>
        <v>M6-NyO-17c-I-1</v>
      </c>
      <c r="AC147" s="13" t="str">
        <f t="shared" si="3"/>
        <v>M6-NyO-17c-I-1-EN</v>
      </c>
      <c r="AD147" s="8" t="s">
        <v>47</v>
      </c>
      <c r="AE147" s="13"/>
      <c r="AF147" s="8" t="s">
        <v>48</v>
      </c>
      <c r="AG147" s="8" t="s">
        <v>49</v>
      </c>
    </row>
    <row r="148" ht="112.5" customHeight="1">
      <c r="A148" s="6" t="s">
        <v>915</v>
      </c>
      <c r="B148" s="6" t="s">
        <v>916</v>
      </c>
      <c r="C148" s="6" t="s">
        <v>50</v>
      </c>
      <c r="D148" s="7" t="s">
        <v>36</v>
      </c>
      <c r="E148" s="6"/>
      <c r="F148" s="16" t="s">
        <v>922</v>
      </c>
      <c r="G148" s="10" t="s">
        <v>923</v>
      </c>
      <c r="H148" s="10" t="s">
        <v>924</v>
      </c>
      <c r="I148" s="6"/>
      <c r="J148" s="6" t="s">
        <v>103</v>
      </c>
      <c r="K148" s="10" t="s">
        <v>925</v>
      </c>
      <c r="L148" s="10" t="s">
        <v>926</v>
      </c>
      <c r="M148" s="6" t="s">
        <v>43</v>
      </c>
      <c r="N148" s="10" t="s">
        <v>891</v>
      </c>
      <c r="O148" s="10" t="s">
        <v>891</v>
      </c>
      <c r="P148" s="12"/>
      <c r="Q148" s="13"/>
      <c r="R148" s="12"/>
      <c r="S148" s="12"/>
      <c r="T148" s="12"/>
      <c r="U148" s="12"/>
      <c r="V148" s="12"/>
      <c r="W148" s="12"/>
      <c r="X148" s="13"/>
      <c r="Y148" s="17" t="s">
        <v>45</v>
      </c>
      <c r="Z148" s="9" t="s">
        <v>927</v>
      </c>
      <c r="AA148" s="12" t="str">
        <f t="shared" si="1"/>
        <v>{
    "id": "M6-NyO-17c-E-1-EN-EN",
    "stimulus": "&lt;p&gt;Calculate this exponential form.&lt;/p&gt;",
    "template": "&lt;p style=\"text-align:center;\"&gt;{{Q1}}&lt;sup&gt;{{Q2}}&lt;/sup&gt; = {{response}}&lt;/p&gt;",
    "hint": "&lt;p&gt;The exponent is the number of times the base is multiplied by itself.&lt;/p&gt;",
    "feedback": "&lt;p&gt;The exponent is the number of times the base is multiplied by itself.&lt;/p&gt;",
    "seed": {
        "parameters": [
            {
                "name": "Q1",
                "label": null,
                "list": [
                    2,
                    3,
                    4,
                    5,
                    6
                ]
            },
            {
                "name": "Q2",
                "label": null,
                "list": [
                    2,
                    3,
                    4
                ]
            }
        ],
        "calculated": [
            {
                "name": "A1",
                "label": "{{function}}",
                "function": "math.pow({{Q1}},{{Q2}})"
            }
        ],
        "uniques": true
    },
    "algorithm": {
        "name": "calculateOperation",
        "params": {
            "method": "equivLiteral",
            "keyboard": "NUMERICAL"
        }
    }
}</v>
      </c>
      <c r="AB148" s="13" t="str">
        <f t="shared" si="2"/>
        <v>M6-NyO-17c-E-1</v>
      </c>
      <c r="AC148" s="13" t="str">
        <f t="shared" si="3"/>
        <v>M6-NyO-17c-E-1-EN</v>
      </c>
      <c r="AD148" s="8" t="s">
        <v>47</v>
      </c>
      <c r="AE148" s="13"/>
      <c r="AF148" s="8" t="s">
        <v>48</v>
      </c>
      <c r="AG148" s="8" t="s">
        <v>49</v>
      </c>
    </row>
    <row r="149" ht="112.5" customHeight="1">
      <c r="A149" s="6" t="s">
        <v>915</v>
      </c>
      <c r="B149" s="6" t="s">
        <v>916</v>
      </c>
      <c r="C149" s="6" t="s">
        <v>69</v>
      </c>
      <c r="D149" s="7" t="s">
        <v>36</v>
      </c>
      <c r="E149" s="6"/>
      <c r="F149" s="9" t="s">
        <v>928</v>
      </c>
      <c r="G149" s="10" t="s">
        <v>929</v>
      </c>
      <c r="H149" s="10" t="s">
        <v>930</v>
      </c>
      <c r="I149" s="6"/>
      <c r="J149" s="6" t="s">
        <v>103</v>
      </c>
      <c r="K149" s="10" t="s">
        <v>931</v>
      </c>
      <c r="L149" s="10" t="s">
        <v>932</v>
      </c>
      <c r="M149" s="6" t="s">
        <v>43</v>
      </c>
      <c r="N149" s="10" t="s">
        <v>891</v>
      </c>
      <c r="O149" s="11" t="s">
        <v>933</v>
      </c>
      <c r="P149" s="12"/>
      <c r="Q149" s="13"/>
      <c r="R149" s="12"/>
      <c r="S149" s="12"/>
      <c r="T149" s="12"/>
      <c r="U149" s="12"/>
      <c r="V149" s="12"/>
      <c r="W149" s="12"/>
      <c r="X149" s="13"/>
      <c r="Y149" s="17" t="s">
        <v>45</v>
      </c>
      <c r="Z149" s="9" t="s">
        <v>934</v>
      </c>
      <c r="AA149" s="12" t="str">
        <f t="shared" si="1"/>
        <v>{
    "id": "M6-NyO-17c-A-1-EN-EN",
    "stimulus": "&lt;p&gt;Some {{N1}} dedicated {{Q1}} hours each day for the past {{Q1}} days to help humanity. If each hour they made {{Q1}} interventions and each time they saved {{Q1}} people, how many people did they save during this time? Find the result by calculating a power.&lt;/p&gt;",
    "template": "&lt;p&gt;They saved {{response}} people.&lt;/p&gt;",
    "hint": "&lt;p&gt;The exponent is the number of times the base is multiplied by itself.&lt;/p&gt;",
    "feedback": "&lt;p style=\"text-align:center;\"&gt;{{Q1}} hours × {{Q1}} days × {{Q1}} times × {{Q1}} people = {{Q1}}&lt;sup&gt;4&lt;/sup&gt; = {{A1}} people&lt;/p&gt;",
    "seed": {
        "parameters": [
            {
                "name": "N1",
                "label": null,
                "list": [
                    "superheros",
                    "superheroines"
                ]
            },
            {
                "name": "Q1",
                "label": null,
                "list": [
                    2,
                    3,
                    4,
                    5
                ]
            }
        ],
        "calculated": [
            {
                "name": "A1",
                "label": "{{function}}",
                "function": "math.pow({{Q1}},4)"
            }
        ],
        "uniques": true
    },
    "algorithm": {
        "name": "calculateOperation",
        "params": {
            "method": "equivLiteral",
            "keyboard": "NUMERICAL"
        }
    }
}</v>
      </c>
      <c r="AB149" s="13" t="str">
        <f t="shared" si="2"/>
        <v>M6-NyO-17c-A-1</v>
      </c>
      <c r="AC149" s="13" t="str">
        <f t="shared" si="3"/>
        <v>M6-NyO-17c-A-1-EN</v>
      </c>
      <c r="AD149" s="8" t="s">
        <v>47</v>
      </c>
      <c r="AE149" s="13"/>
      <c r="AF149" s="8" t="s">
        <v>48</v>
      </c>
      <c r="AG149" s="8" t="s">
        <v>49</v>
      </c>
    </row>
    <row r="150" ht="112.5" customHeight="1">
      <c r="A150" s="6" t="s">
        <v>915</v>
      </c>
      <c r="B150" s="6" t="s">
        <v>916</v>
      </c>
      <c r="C150" s="6" t="s">
        <v>69</v>
      </c>
      <c r="D150" s="7" t="s">
        <v>36</v>
      </c>
      <c r="E150" s="6"/>
      <c r="F150" s="9" t="s">
        <v>935</v>
      </c>
      <c r="G150" s="10" t="s">
        <v>936</v>
      </c>
      <c r="H150" s="10" t="s">
        <v>937</v>
      </c>
      <c r="I150" s="6"/>
      <c r="J150" s="6" t="s">
        <v>103</v>
      </c>
      <c r="K150" s="10" t="s">
        <v>938</v>
      </c>
      <c r="L150" s="10" t="s">
        <v>939</v>
      </c>
      <c r="M150" s="6" t="s">
        <v>43</v>
      </c>
      <c r="N150" s="10" t="s">
        <v>891</v>
      </c>
      <c r="O150" s="10" t="s">
        <v>940</v>
      </c>
      <c r="P150" s="12"/>
      <c r="Q150" s="13"/>
      <c r="R150" s="12"/>
      <c r="S150" s="12"/>
      <c r="T150" s="12"/>
      <c r="U150" s="12"/>
      <c r="V150" s="12"/>
      <c r="W150" s="12"/>
      <c r="X150" s="13"/>
      <c r="Y150" s="17" t="s">
        <v>45</v>
      </c>
      <c r="Z150" s="9" t="s">
        <v>941</v>
      </c>
      <c r="AA150" s="12" t="str">
        <f t="shared" si="1"/>
        <v>{
    "id": "M6-NyO-17c-A-2-EN-EN",
    "stimulus": "&lt;p&gt;In the {{Q1}} theaters of a cinema, each movie is shown in {{Q1}} different sessions during {{Q1}} days a week. How many times is a movie shown in this cinema in a week? Obtain the result by calculating a power.&lt;/p&gt;",
    "template": "&lt;p&gt;There are {{response}} screenings.&lt;/p&gt;",
    "hint": "&lt;p&gt;The exponent is the number of times that the base multiplies itself by itself.&lt;/p&gt;",
    "feedback": "&lt;p style=\"text-align:center;\"&gt;{{Q1}} theaters × {{Q1}} sessions × {{Q1}} days = {{Q1}}&lt;sup&gt;3&lt;/sup&gt; = {{A1}} screenings&lt;/p&gt;",
    "seed": {
        "parameters": [
            {
                "name": "Q1",
                "label": null,
                "min": 2,
                "max": 7,
                "step": 1
            }
        ],
        "calculated": [
            {
                "name": "A1",
                "label": "{{function}}",
                "function": "math.pow({{Q1}},3)"
            }
        ],
        "uniques": true
    },
    "algorithm": {
        "name": "calculateOperation",
        "params": {
            "method": "equivLiteral",
            "keyboard": "NUMERICAL"
        }
    }
}</v>
      </c>
      <c r="AB150" s="13" t="str">
        <f t="shared" si="2"/>
        <v>M6-NyO-17c-A-2</v>
      </c>
      <c r="AC150" s="13" t="str">
        <f t="shared" si="3"/>
        <v>M6-NyO-17c-A-2-EN</v>
      </c>
      <c r="AD150" s="8" t="s">
        <v>47</v>
      </c>
      <c r="AE150" s="13"/>
      <c r="AF150" s="8" t="s">
        <v>48</v>
      </c>
      <c r="AG150" s="8" t="s">
        <v>49</v>
      </c>
    </row>
    <row r="151" ht="112.5" customHeight="1">
      <c r="A151" s="6" t="s">
        <v>915</v>
      </c>
      <c r="B151" s="6" t="s">
        <v>916</v>
      </c>
      <c r="C151" s="6" t="s">
        <v>69</v>
      </c>
      <c r="D151" s="7" t="s">
        <v>36</v>
      </c>
      <c r="E151" s="6"/>
      <c r="F151" s="9" t="s">
        <v>942</v>
      </c>
      <c r="G151" s="10" t="s">
        <v>943</v>
      </c>
      <c r="H151" s="10" t="s">
        <v>944</v>
      </c>
      <c r="I151" s="6"/>
      <c r="J151" s="6" t="s">
        <v>103</v>
      </c>
      <c r="K151" s="10" t="s">
        <v>938</v>
      </c>
      <c r="L151" s="10" t="s">
        <v>939</v>
      </c>
      <c r="M151" s="6" t="s">
        <v>43</v>
      </c>
      <c r="N151" s="10" t="s">
        <v>891</v>
      </c>
      <c r="O151" s="10" t="s">
        <v>945</v>
      </c>
      <c r="P151" s="12"/>
      <c r="Q151" s="13"/>
      <c r="R151" s="12"/>
      <c r="S151" s="12"/>
      <c r="T151" s="12"/>
      <c r="U151" s="12"/>
      <c r="V151" s="12"/>
      <c r="W151" s="12"/>
      <c r="X151" s="13"/>
      <c r="Y151" s="17" t="s">
        <v>45</v>
      </c>
      <c r="Z151" s="9" t="s">
        <v>946</v>
      </c>
      <c r="AA151" s="12" t="str">
        <f t="shared" si="1"/>
        <v>{
    "id": "M6-NyO-17c-A-3-EN-EN",
    "stimulus": "&lt;p&gt;There are {{Q1}} aquariums in a pet store, each with {{Q1}} female fish. Each of these fish has had {{Q1}} fry. How many fish fry are there in total in the store? Find the result by calculating a power.&lt;/p&gt;",
    "template": "&lt;p&gt;There are {{response}} fry.&lt;/p&gt;",
    "hint": "&lt;p&gt;The exponent is the number of times the base is multiplied by itself.&lt;/p&gt;",
    "feedback": "&lt;p style=\"text-align:center;\"&gt;{{Q1}} aquariums × {{Q1}} female fish × {{Q1}} fry = {{Q1}}&lt;sup&gt;3&lt;/sup&gt; = {{A1}} fry&lt;/p&gt;",
    "seed": {
        "parameters": [
            {
                "name": "Q1",
                "label": null,
                "min": 2,
                "max": 7,
                "step": 1
            }
        ],
        "calculated": [
            {
                "name": "A1",
                "label": "{{function}}",
                "function": "math.pow({{Q1}},3)"
            }
        ],
        "uniques": true
    },
    "algorithm": {
        "name": "calculateOperation",
        "params": {
            "method": "equivLiteral",
            "keyboard": "NUMERICAL"
        }
    }
}</v>
      </c>
      <c r="AB151" s="13" t="str">
        <f t="shared" si="2"/>
        <v>M6-NyO-17c-A-3</v>
      </c>
      <c r="AC151" s="13" t="str">
        <f t="shared" si="3"/>
        <v>M6-NyO-17c-A-3-EN</v>
      </c>
      <c r="AD151" s="8" t="s">
        <v>47</v>
      </c>
      <c r="AE151" s="13"/>
      <c r="AF151" s="8" t="s">
        <v>48</v>
      </c>
      <c r="AG151" s="8" t="s">
        <v>49</v>
      </c>
    </row>
    <row r="152" ht="112.5" customHeight="1">
      <c r="A152" s="6" t="s">
        <v>947</v>
      </c>
      <c r="B152" s="6" t="s">
        <v>948</v>
      </c>
      <c r="C152" s="6" t="s">
        <v>35</v>
      </c>
      <c r="D152" s="7" t="s">
        <v>36</v>
      </c>
      <c r="E152" s="6"/>
      <c r="F152" s="16" t="s">
        <v>949</v>
      </c>
      <c r="G152" s="10"/>
      <c r="H152" s="10"/>
      <c r="I152" s="6" t="s">
        <v>212</v>
      </c>
      <c r="J152" s="6" t="s">
        <v>313</v>
      </c>
      <c r="K152" s="10" t="s">
        <v>950</v>
      </c>
      <c r="L152" s="10" t="s">
        <v>951</v>
      </c>
      <c r="M152" s="6" t="s">
        <v>43</v>
      </c>
      <c r="N152" s="10" t="s">
        <v>952</v>
      </c>
      <c r="O152" s="10" t="s">
        <v>952</v>
      </c>
      <c r="P152" s="9"/>
      <c r="Q152" s="13"/>
      <c r="R152" s="12"/>
      <c r="S152" s="12"/>
      <c r="T152" s="12"/>
      <c r="U152" s="12"/>
      <c r="V152" s="12"/>
      <c r="W152" s="12"/>
      <c r="X152" s="13"/>
      <c r="Y152" s="17" t="s">
        <v>45</v>
      </c>
      <c r="Z152" s="9" t="s">
        <v>953</v>
      </c>
      <c r="AA152" s="12" t="str">
        <f t="shared" si="1"/>
        <v>{
    "id": "M6-NyO-18a-I-1-EN-EN",
    "stimulus": "&lt;p&gt;Drag each power to the corresponding exponential form.&lt;/p&gt;",
    "hint": "&lt;p&gt;The result of a power with base 10 is a 1 followed by as many zeros as indicated by the exponent.&lt;/p&gt;",
    "feedback": "&lt;p&gt;The result of a power with base 10 is a 1 followed by as many zeros as indicated by the exponent.&lt;/p&gt;",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AB152" s="13" t="str">
        <f t="shared" si="2"/>
        <v>M6-NyO-18a-I-1</v>
      </c>
      <c r="AC152" s="13" t="str">
        <f t="shared" si="3"/>
        <v>M6-NyO-18a-I-1-EN</v>
      </c>
      <c r="AD152" s="8" t="s">
        <v>47</v>
      </c>
      <c r="AE152" s="13"/>
      <c r="AF152" s="8" t="s">
        <v>48</v>
      </c>
      <c r="AG152" s="8" t="s">
        <v>49</v>
      </c>
    </row>
    <row r="153" ht="112.5" customHeight="1">
      <c r="A153" s="6" t="s">
        <v>947</v>
      </c>
      <c r="B153" s="6" t="s">
        <v>948</v>
      </c>
      <c r="C153" s="6" t="s">
        <v>50</v>
      </c>
      <c r="D153" s="7" t="s">
        <v>36</v>
      </c>
      <c r="E153" s="6"/>
      <c r="F153" s="16" t="s">
        <v>954</v>
      </c>
      <c r="G153" s="10" t="s">
        <v>955</v>
      </c>
      <c r="H153" s="10"/>
      <c r="I153" s="6" t="s">
        <v>212</v>
      </c>
      <c r="J153" s="6" t="s">
        <v>103</v>
      </c>
      <c r="K153" s="10" t="s">
        <v>956</v>
      </c>
      <c r="L153" s="10" t="s">
        <v>957</v>
      </c>
      <c r="M153" s="6" t="s">
        <v>43</v>
      </c>
      <c r="N153" s="10" t="s">
        <v>952</v>
      </c>
      <c r="O153" s="10" t="s">
        <v>952</v>
      </c>
      <c r="P153" s="16"/>
      <c r="Q153" s="13"/>
      <c r="R153" s="9"/>
      <c r="S153" s="9"/>
      <c r="T153" s="9"/>
      <c r="U153" s="12"/>
      <c r="V153" s="12"/>
      <c r="W153" s="12"/>
      <c r="X153" s="13"/>
      <c r="Y153" s="17" t="s">
        <v>45</v>
      </c>
      <c r="Z153" s="9" t="s">
        <v>958</v>
      </c>
      <c r="AA153" s="12" t="str">
        <f t="shared" si="1"/>
        <v>{
    "id": "M6-NyO-18a-E-1-EN-EN",
    "stimulus": "&lt;p&gt;Calculate the following exponential form.&lt;/p&gt;",
    "template": "&lt;p style=\"text-align:center;\"&gt;10&lt;sup&gt;{{Q1}}&lt;/sup&gt; = {{response}}&lt;/p&gt;",
    "hint": "&lt;p&gt;The result of a power of base 10 is a 1 followed by as many zeros as indicated by the exponent.&lt;/p&gt;",
    "feedback": "&lt;p&gt;The result of a power of base 10 is a 1 followed by as many zeros as indicated by the exponent.&lt;/p&gt;",
    "seed": {
        "parameters": [
            {
                "name": "Q1",
                "label": null,
                "min": 5,
                "max": 9,
                "step": 1
            }
        ],
        "calculated": [
            {
                "name": "A1",
                "label": "{{function}}",
                "function": "math.pow(10, {{Q1}})"
            }
        ],
        "uniques": true
    },
    "algorithm": {
        "name": "calculateOperation",
        "params": {
            "method": "equivLiteral",
            "keyboard": "NUMERICAL"
        }
    }
}</v>
      </c>
      <c r="AB153" s="13" t="str">
        <f t="shared" si="2"/>
        <v>M6-NyO-18a-E-1</v>
      </c>
      <c r="AC153" s="13" t="str">
        <f t="shared" si="3"/>
        <v>M6-NyO-18a-E-1-EN</v>
      </c>
      <c r="AD153" s="8" t="s">
        <v>47</v>
      </c>
      <c r="AE153" s="13"/>
      <c r="AF153" s="8" t="s">
        <v>48</v>
      </c>
      <c r="AG153" s="8" t="s">
        <v>49</v>
      </c>
    </row>
    <row r="154" ht="112.5" customHeight="1">
      <c r="A154" s="6" t="s">
        <v>947</v>
      </c>
      <c r="B154" s="6" t="s">
        <v>948</v>
      </c>
      <c r="C154" s="6" t="s">
        <v>69</v>
      </c>
      <c r="D154" s="7" t="s">
        <v>36</v>
      </c>
      <c r="E154" s="6"/>
      <c r="F154" s="9" t="s">
        <v>959</v>
      </c>
      <c r="G154" s="10" t="s">
        <v>960</v>
      </c>
      <c r="H154" s="10"/>
      <c r="I154" s="6" t="s">
        <v>212</v>
      </c>
      <c r="J154" s="6" t="s">
        <v>103</v>
      </c>
      <c r="K154" s="10" t="s">
        <v>961</v>
      </c>
      <c r="L154" s="10" t="s">
        <v>957</v>
      </c>
      <c r="M154" s="6" t="s">
        <v>43</v>
      </c>
      <c r="N154" s="10" t="s">
        <v>952</v>
      </c>
      <c r="O154" s="11" t="s">
        <v>962</v>
      </c>
      <c r="P154" s="16"/>
      <c r="Q154" s="13"/>
      <c r="R154" s="9"/>
      <c r="S154" s="9"/>
      <c r="T154" s="12"/>
      <c r="U154" s="9"/>
      <c r="V154" s="9"/>
      <c r="W154" s="12"/>
      <c r="X154" s="13"/>
      <c r="Y154" s="17" t="s">
        <v>45</v>
      </c>
      <c r="Z154" s="9" t="s">
        <v>963</v>
      </c>
      <c r="AA154" s="12" t="str">
        <f t="shared" si="1"/>
        <v>{
    "id": "M6-NyO-18a-A-1-EN-EN",
    "stimulus": "&lt;p&gt;The distance between two planets is 10&lt;sup&gt;{{Q1}}&lt;/sup&gt; km. Calculate this power.&lt;/p&gt;",
    "template": "&lt;p&gt;The distance is {{response}} km.&lt;/p&gt;",
    "hint": "&lt;p&gt;The result of a power of base 10 is a 1 followed by as many zeros as indicated by the exponent.&lt;/p&gt;",
    "feedback": "&lt;p&gt;The result of a power of base 10 is a 1 followed by as many zeros as indicated by the exponent.&lt;/p&gt;&lt;p style=\"text-align:center;\"&gt;10&lt;sup&gt;{{Q1}}&lt;/sup&gt; = {{A1}} km&lt;/p&gt;",
    "seed": {
        "parameters": [
            {
                "name": "Q1",
                "label": null,
                "list": [
                    7,
                    8,
                    9,
                    10
                ]
            }
        ],
        "calculated": [
            {
                "name": "A1",
                "label": "{{function}}",
                "function": "math.pow(10, {{Q1}})"
            }
        ],
        "uniques": true
    },
    "algorithm": {
        "name": "calculateOperation",
        "params": {
            "method": "equivLiteral",
            "keyboard": "NUMERICAL"
        }
    }
}</v>
      </c>
      <c r="AB154" s="13" t="str">
        <f t="shared" si="2"/>
        <v>M6-NyO-18a-A-1</v>
      </c>
      <c r="AC154" s="13" t="str">
        <f t="shared" si="3"/>
        <v>M6-NyO-18a-A-1-EN</v>
      </c>
      <c r="AD154" s="8" t="s">
        <v>47</v>
      </c>
      <c r="AE154" s="13"/>
      <c r="AF154" s="8" t="s">
        <v>48</v>
      </c>
      <c r="AG154" s="8" t="s">
        <v>49</v>
      </c>
    </row>
    <row r="155" ht="112.5" customHeight="1">
      <c r="A155" s="6" t="s">
        <v>947</v>
      </c>
      <c r="B155" s="6" t="s">
        <v>948</v>
      </c>
      <c r="C155" s="6" t="s">
        <v>69</v>
      </c>
      <c r="D155" s="7" t="s">
        <v>36</v>
      </c>
      <c r="E155" s="6"/>
      <c r="F155" s="9" t="s">
        <v>964</v>
      </c>
      <c r="G155" s="11" t="s">
        <v>965</v>
      </c>
      <c r="H155" s="10"/>
      <c r="I155" s="6" t="s">
        <v>212</v>
      </c>
      <c r="J155" s="6" t="s">
        <v>103</v>
      </c>
      <c r="K155" s="10" t="s">
        <v>966</v>
      </c>
      <c r="L155" s="10" t="s">
        <v>957</v>
      </c>
      <c r="M155" s="6" t="s">
        <v>43</v>
      </c>
      <c r="N155" s="10" t="s">
        <v>952</v>
      </c>
      <c r="O155" s="11" t="s">
        <v>967</v>
      </c>
      <c r="P155" s="16"/>
      <c r="Q155" s="13"/>
      <c r="R155" s="9"/>
      <c r="S155" s="9"/>
      <c r="T155" s="9"/>
      <c r="U155" s="9"/>
      <c r="V155" s="9"/>
      <c r="W155" s="9"/>
      <c r="X155" s="13"/>
      <c r="Y155" s="17" t="s">
        <v>45</v>
      </c>
      <c r="Z155" s="9" t="s">
        <v>968</v>
      </c>
      <c r="AA155" s="12" t="str">
        <f t="shared" si="1"/>
        <v>{
    "id": "M6-NyO-18a-A-2-EN-EN",
    "stimulus": "&lt;p&gt;Antonio lives in a city with 10&lt;sup&gt;{{Q1}}&lt;/sup&gt; inhabitants. Calculate the population of this city.&lt;/p&gt;",
    "template": "&lt;p&gt;The number of inhabitants is {{response}} people.&lt;/p&gt;",
    "hint": "&lt;p&gt;The result of a power of base 10 is a 1 followed by as many zeros as indicated by the exponent.&lt;/p&gt;",
    "feedback": "&lt;p&gt;The result of a power of base 10 is a 1 followed by as many zeros as indicated by the exponent.&lt;/p&gt;&lt;p style=\"text-align:center;\"&gt;10&lt;sup&gt;{{Q1}}&lt;/sup&gt; = {{A1}} inhabitants&lt;/p&gt;",
    "seed": {
        "parameters": [
            {
                "name": "Q1",
                "label": null,
                "list": [
                    4,
                    5,
                    6
                ]
            }
        ],
        "calculated": [
            {
                "name": "A1",
                "label": "{{function}}",
                "function": "math.pow(10, {{Q1}})"
            }
        ],
        "uniques": true
    },
    "algorithm": {
        "name": "calculateOperation",
        "params": {
            "method": "equivLiteral",
            "keyboard": "NUMERICAL"
        }
    }
}</v>
      </c>
      <c r="AB155" s="13" t="str">
        <f t="shared" si="2"/>
        <v>M6-NyO-18a-A-2</v>
      </c>
      <c r="AC155" s="13" t="str">
        <f t="shared" si="3"/>
        <v>M6-NyO-18a-A-2-EN</v>
      </c>
      <c r="AD155" s="8" t="s">
        <v>47</v>
      </c>
      <c r="AE155" s="13"/>
      <c r="AF155" s="8" t="s">
        <v>48</v>
      </c>
      <c r="AG155" s="8" t="s">
        <v>49</v>
      </c>
    </row>
    <row r="156" ht="112.5" customHeight="1">
      <c r="A156" s="6" t="s">
        <v>947</v>
      </c>
      <c r="B156" s="6" t="s">
        <v>948</v>
      </c>
      <c r="C156" s="6" t="s">
        <v>69</v>
      </c>
      <c r="D156" s="7" t="s">
        <v>36</v>
      </c>
      <c r="E156" s="6"/>
      <c r="F156" s="9" t="s">
        <v>969</v>
      </c>
      <c r="G156" s="11" t="s">
        <v>970</v>
      </c>
      <c r="H156" s="10"/>
      <c r="I156" s="6" t="s">
        <v>212</v>
      </c>
      <c r="J156" s="6" t="s">
        <v>103</v>
      </c>
      <c r="K156" s="10" t="s">
        <v>971</v>
      </c>
      <c r="L156" s="10" t="s">
        <v>957</v>
      </c>
      <c r="M156" s="6" t="s">
        <v>43</v>
      </c>
      <c r="N156" s="10" t="s">
        <v>952</v>
      </c>
      <c r="O156" s="11" t="s">
        <v>972</v>
      </c>
      <c r="P156" s="16"/>
      <c r="Q156" s="13"/>
      <c r="R156" s="9"/>
      <c r="S156" s="9"/>
      <c r="T156" s="12"/>
      <c r="U156" s="9"/>
      <c r="V156" s="9"/>
      <c r="W156" s="9"/>
      <c r="X156" s="13"/>
      <c r="Y156" s="17" t="s">
        <v>45</v>
      </c>
      <c r="Z156" s="9" t="s">
        <v>973</v>
      </c>
      <c r="AA156" s="12" t="str">
        <f t="shared" si="1"/>
        <v>{
    "id": "M6-NyO-18a-A-3-EN-EN",
    "stimulus": "&lt;p&gt;A music festival was attended by 10&lt;sup&gt;{{Q1}}&lt;/sup&gt; people. Calculate the number of spectators.&lt;/p&gt;",
    "template": "&lt;p&gt;{{response}} people have attended the festival.&lt;/p&gt;",
    "hint": "&lt;p&gt;The result of a power of base 10 is a 1 followed by as many zeros as indicated by the exponent.&lt;/p&gt;",
    "feedback": "&lt;p&gt;The result of a power of base 10 is a 1 followed by as many zeros as indicated by the exponent.&lt;/p&gt;&lt;p style=\"text-align:center;\"&gt;10&lt;sup&gt;{{Q1}}&lt;/sup&gt; = {{A1}} spectators&lt;/p&gt;",
    "seed": {
        "parameters": [
            {
                "name": "Q1",
                "label": null,
                "list": [
                    2,
                    3,
                    4
                ]
            }
        ],
        "calculated": [
            {
                "name": "A1",
                "label": "{{function}}",
                "function": "math.pow(10, {{Q1}})"
            }
        ],
        "uniques": true
    },
    "algorithm": {
        "name": "calculateOperation",
        "params": {
            "method": "equivLiteral",
            "keyboard": "NUMERICAL"
        }
    }
}</v>
      </c>
      <c r="AB156" s="13" t="str">
        <f t="shared" si="2"/>
        <v>M6-NyO-18a-A-3</v>
      </c>
      <c r="AC156" s="13" t="str">
        <f t="shared" si="3"/>
        <v>M6-NyO-18a-A-3-EN</v>
      </c>
      <c r="AD156" s="8" t="s">
        <v>47</v>
      </c>
      <c r="AE156" s="13"/>
      <c r="AF156" s="8" t="s">
        <v>48</v>
      </c>
      <c r="AG156" s="8" t="s">
        <v>49</v>
      </c>
    </row>
    <row r="157" ht="112.5" customHeight="1">
      <c r="A157" s="6" t="s">
        <v>974</v>
      </c>
      <c r="B157" s="8" t="s">
        <v>975</v>
      </c>
      <c r="C157" s="6" t="s">
        <v>35</v>
      </c>
      <c r="D157" s="7" t="s">
        <v>36</v>
      </c>
      <c r="E157" s="6"/>
      <c r="F157" s="11" t="s">
        <v>976</v>
      </c>
      <c r="G157" s="10"/>
      <c r="H157" s="10"/>
      <c r="I157" s="6" t="s">
        <v>212</v>
      </c>
      <c r="J157" s="6" t="s">
        <v>313</v>
      </c>
      <c r="K157" s="10" t="s">
        <v>977</v>
      </c>
      <c r="L157" s="10" t="s">
        <v>978</v>
      </c>
      <c r="M157" s="6" t="s">
        <v>43</v>
      </c>
      <c r="N157" s="11" t="s">
        <v>979</v>
      </c>
      <c r="O157" s="10" t="s">
        <v>979</v>
      </c>
      <c r="P157" s="12"/>
      <c r="Q157" s="13"/>
      <c r="R157" s="12"/>
      <c r="S157" s="12"/>
      <c r="T157" s="12"/>
      <c r="U157" s="12"/>
      <c r="V157" s="12"/>
      <c r="W157" s="12"/>
      <c r="X157" s="14"/>
      <c r="Y157" s="17" t="s">
        <v>45</v>
      </c>
      <c r="Z157" s="9" t="s">
        <v>980</v>
      </c>
      <c r="AA157" s="12" t="str">
        <f t="shared" si="1"/>
        <v>{
    "id": "M6-NyO-18b-I-1-EN-EN",
    "stimulus": "&lt;p&gt;Drag each expression containing powers of base 10 to the corresponding number.&lt;/p&gt;",
    "hint": "&lt;p&gt;A power of base 10 is equal to a 1 followed by as many zeros as there are in the exponent.&lt;/p&gt;",
    "feedback": "&lt;p&gt;A power of base 10 is equal to a 1 followed by as many zeros as there are in the exponent.&lt;/p&gt;",
    "seed": {
        "parameters": [
            {
                "name": "Q1",
                "label": null,
                "list": [
                    2,
                    3,
                    4,
                    5,
                    6
                ]
            },
            {
                "name": "Q2",
                "label": null,
                "list": [
                    2,
                    3,
                    4,
                    5,
                    6
                ]
            },
            {
                "name": "Q3",
                "label": null,
                "list": [
                    2,
                    3,
                    4,
                    5,
                    6
                ]
            },
            {
                "name": "Q4",
                "label": null,
                "min": 1,
                "max": 9,
                "step": 1
            }
        ],
        "calculated": [
            {
                "name": "A1",
                "label": "{{Q4}} × 10&lt;sup&gt;{{Q1}}&lt;/sup&gt;",
                "function": "{{Q4}}*math.pow(10,{{Q1}})"
            },
            {
                "name": "A2",
                "label": "{{Q4}} × 10&lt;sup&gt;{{Q2}}&lt;/sup&gt;",
                "function": "{{Q4}}*math.pow(10,{{Q2}})"
            },
            {
                "name": "A3",
                "label": "{{Q4}} × 10&lt;sup&gt;{{Q3}}&lt;/sup&gt;",
                "function": "{{Q4}}*math.pow(10,{{Q3}})"
            }
        ]
    },
    "algorithm": {
        "name": "linkOperationResult",
        "template": "Match list",
        "params": {
            "invert": false
        }
    }
}</v>
      </c>
      <c r="AB157" s="13" t="str">
        <f t="shared" si="2"/>
        <v>M6-NyO-18b-I-1</v>
      </c>
      <c r="AC157" s="13" t="str">
        <f t="shared" si="3"/>
        <v>M6-NyO-18b-I-1-EN</v>
      </c>
      <c r="AD157" s="8" t="s">
        <v>47</v>
      </c>
      <c r="AE157" s="13"/>
      <c r="AF157" s="8" t="s">
        <v>48</v>
      </c>
      <c r="AG157" s="8" t="s">
        <v>49</v>
      </c>
    </row>
    <row r="158" ht="112.5" customHeight="1">
      <c r="A158" s="6" t="s">
        <v>974</v>
      </c>
      <c r="B158" s="8" t="s">
        <v>975</v>
      </c>
      <c r="C158" s="6" t="s">
        <v>50</v>
      </c>
      <c r="D158" s="7" t="s">
        <v>36</v>
      </c>
      <c r="E158" s="6"/>
      <c r="F158" s="11" t="s">
        <v>981</v>
      </c>
      <c r="G158" s="11" t="s">
        <v>982</v>
      </c>
      <c r="H158" s="10"/>
      <c r="I158" s="6"/>
      <c r="J158" s="8" t="s">
        <v>168</v>
      </c>
      <c r="K158" s="10" t="s">
        <v>983</v>
      </c>
      <c r="L158" s="10" t="s">
        <v>984</v>
      </c>
      <c r="M158" s="6" t="s">
        <v>43</v>
      </c>
      <c r="N158" s="11" t="s">
        <v>979</v>
      </c>
      <c r="O158" s="10" t="s">
        <v>979</v>
      </c>
      <c r="P158" s="12"/>
      <c r="Q158" s="13"/>
      <c r="R158" s="12"/>
      <c r="S158" s="12"/>
      <c r="T158" s="12"/>
      <c r="U158" s="12"/>
      <c r="V158" s="12"/>
      <c r="W158" s="12"/>
      <c r="X158" s="14"/>
      <c r="Y158" s="17" t="s">
        <v>45</v>
      </c>
      <c r="Z158" s="9" t="s">
        <v>985</v>
      </c>
      <c r="AA158" s="12" t="str">
        <f t="shared" si="1"/>
        <v>{
    "id": "M6-NyO-18b-E-1-EN-EN",
    "stimulus": "&lt;p&gt;Calculate the following exponential form.&lt;/p&gt;",
    "template": "&lt;p style=\"text-align:center;\"&gt;{{Q2}} × 10&lt;sup&gt;{{Q1}}&lt;/sup&gt; = {{response}}&lt;/p&gt;",
    "hint": "&lt;p&gt;A power of base 10 is equal to a 1 followed by as many zeros as indicated by the exponent.&lt;/p&gt;",
    "feedback": "&lt;p&gt;A power of base 10 is equal to a 1 followed by as many zeros as indicated by the exponent.&lt;/p&gt;",
    "seed": {
        "parameters": [
            {
                "name": "Q1",
                "label": null,
                "list": [
                    2,
                    3,
                    4,
                    5,
                    6
                ]
            },
            {
                "name": "Q2",
                "label": null,
                "min": 1,
                "max": 9,
                "step": 1
            }
        ],
        "calculated": [
            {
                "name": "A1",
                "label": "{{function}}",
                "function": "{{Q2}}*math.pow(10,{{Q1}})"
            }
        ]
    },
    "algorithm": {
        "name": "calculateOperation",
        "params": {
            "method": "equivLiteral",
            "keyboard": "NUMERICAL"
        }
    }
}</v>
      </c>
      <c r="AB158" s="13" t="str">
        <f t="shared" si="2"/>
        <v>M6-NyO-18b-E-1</v>
      </c>
      <c r="AC158" s="13" t="str">
        <f t="shared" si="3"/>
        <v>M6-NyO-18b-E-1-EN</v>
      </c>
      <c r="AD158" s="8" t="s">
        <v>47</v>
      </c>
      <c r="AE158" s="13"/>
      <c r="AF158" s="8" t="s">
        <v>48</v>
      </c>
      <c r="AG158" s="8" t="s">
        <v>49</v>
      </c>
    </row>
    <row r="159" ht="112.5" customHeight="1">
      <c r="A159" s="6" t="s">
        <v>974</v>
      </c>
      <c r="B159" s="8" t="s">
        <v>975</v>
      </c>
      <c r="C159" s="6" t="s">
        <v>69</v>
      </c>
      <c r="D159" s="7" t="s">
        <v>36</v>
      </c>
      <c r="E159" s="6"/>
      <c r="F159" s="11" t="s">
        <v>986</v>
      </c>
      <c r="G159" s="11" t="s">
        <v>987</v>
      </c>
      <c r="H159" s="10"/>
      <c r="I159" s="6"/>
      <c r="J159" s="8" t="s">
        <v>168</v>
      </c>
      <c r="K159" s="10" t="s">
        <v>988</v>
      </c>
      <c r="L159" s="10" t="s">
        <v>989</v>
      </c>
      <c r="M159" s="10" t="s">
        <v>43</v>
      </c>
      <c r="N159" s="11" t="s">
        <v>979</v>
      </c>
      <c r="O159" s="10" t="s">
        <v>979</v>
      </c>
      <c r="P159" s="12"/>
      <c r="Q159" s="13"/>
      <c r="R159" s="12"/>
      <c r="S159" s="12"/>
      <c r="T159" s="12"/>
      <c r="U159" s="12"/>
      <c r="V159" s="12"/>
      <c r="W159" s="12"/>
      <c r="X159" s="14"/>
      <c r="Y159" s="17" t="s">
        <v>45</v>
      </c>
      <c r="Z159" s="9" t="s">
        <v>990</v>
      </c>
      <c r="AA159" s="12" t="str">
        <f t="shared" si="1"/>
        <v>{
    "id": "M6-NyO-18b-A-1-EN-EN",
    "stimulus": "&lt;p&gt;A gastronomic festival has been attended by {{T1}} people. Express this number using a power of base 10.&lt;/p&gt;",
    "template": "&lt;p&gt;{{Q2}} × {{response}} people attended.&lt;/p&gt;",
    "hint": "&lt;p&gt;A base 10 power is equal to a 1 followed by as many zeros as indicated by the exponent.&lt;/p&gt;",
    "feedback": "&lt;p&gt;A base 10 power is equal to a 1 followed by as many zeros as indicated by the exponent.&lt;/p&gt;",
    "seed": {
        "parameters": [
            {
                "name": "Q1",
                "label": null,
                "list": [
                    2,
                    3,
                    4
                ]
            },
            {
                "name": "Q2",
                "label": null,
                "min": 1,
                "max": 9,
                "step": 1
            }
        ],
        "calculated": [
            {
                "name": "T1",
                "label": "{{function}}",
                "function": "{{Q2}}*math.pow(10,{{Q1}})",
                "temp": true
            },
            {
                "name": "A1",
                "label": "{{function}}",
                "function": "\"10^{{Q1}}\""
            }
        ]
    },
    "algorithm": {
        "name": "calculateOperation",
        "params": {
            "method": "equivLiteral",
            "keyboard": "NUMERICAL"
        }
    }
}</v>
      </c>
      <c r="AB159" s="13" t="str">
        <f t="shared" si="2"/>
        <v>M6-NyO-18b-A-1</v>
      </c>
      <c r="AC159" s="13" t="str">
        <f t="shared" si="3"/>
        <v>M6-NyO-18b-A-1-EN</v>
      </c>
      <c r="AD159" s="8" t="s">
        <v>47</v>
      </c>
      <c r="AE159" s="13"/>
      <c r="AF159" s="8" t="s">
        <v>48</v>
      </c>
      <c r="AG159" s="8" t="s">
        <v>49</v>
      </c>
    </row>
    <row r="160" ht="112.5" customHeight="1">
      <c r="A160" s="6" t="s">
        <v>974</v>
      </c>
      <c r="B160" s="8" t="s">
        <v>975</v>
      </c>
      <c r="C160" s="6" t="s">
        <v>69</v>
      </c>
      <c r="D160" s="7" t="s">
        <v>36</v>
      </c>
      <c r="E160" s="6"/>
      <c r="F160" s="11" t="s">
        <v>991</v>
      </c>
      <c r="G160" s="11" t="s">
        <v>992</v>
      </c>
      <c r="H160" s="10"/>
      <c r="I160" s="6"/>
      <c r="J160" s="8" t="s">
        <v>168</v>
      </c>
      <c r="K160" s="10" t="s">
        <v>993</v>
      </c>
      <c r="L160" s="10" t="s">
        <v>989</v>
      </c>
      <c r="M160" s="10" t="s">
        <v>43</v>
      </c>
      <c r="N160" s="11" t="s">
        <v>979</v>
      </c>
      <c r="O160" s="10" t="s">
        <v>979</v>
      </c>
      <c r="P160" s="12"/>
      <c r="Q160" s="13"/>
      <c r="R160" s="12"/>
      <c r="S160" s="12"/>
      <c r="T160" s="12"/>
      <c r="U160" s="12"/>
      <c r="V160" s="12"/>
      <c r="W160" s="12"/>
      <c r="X160" s="14"/>
      <c r="Y160" s="17" t="s">
        <v>45</v>
      </c>
      <c r="Z160" s="9" t="s">
        <v>994</v>
      </c>
      <c r="AA160" s="12" t="str">
        <f t="shared" si="1"/>
        <v>{
    "id": "M6-NyO-18b-A-2-EN-EN",
    "stimulus": "&lt;p&gt;About {{T1}} viewers have watched a game on television. Express this quantity using a power of 10.&lt;/p&gt;",
    "template": "&lt;p&gt;The game was watched by {{Q2}} × {{response}} people.&lt;/p&gt;",
    "hint": "&lt;p&gt;A power of base 10 is equal to a 1 followed by as many zeros as indicated by the exponent.&lt;/p&gt;",
    "feedback": "&lt;p&gt;A power of base 10 is equal to a 1 followed by as many zeros as indicated by the exponent.&lt;/p&gt;",
    "seed": {
        "parameters": [
            {
                "name": "Q1",
                "label": null,
                "list": [
                    6,
                    7,
                    8
                ]
            },
            {
                "name": "Q2",
                "label": null,
                "min": 1,
                "max": 9,
                "step": 1
            }
        ],
        "calculated": [
            {
                "name": "T1",
                "label": "{{function}}",
                "function": "{{Q2}}*math.pow(10,{{Q1}})",
                "temp": true
            },
            {
                "name": "A1",
                "label": "{{function}}",
                "function": "\"10^{{Q1}}\""
            }
        ]
    },
    "algorithm": {
        "name": "calculateOperation",
        "params": {
            "method": "equivLiteral",
            "keyboard": "NUMERICAL"
        }
    }
}</v>
      </c>
      <c r="AB160" s="13" t="str">
        <f t="shared" si="2"/>
        <v>M6-NyO-18b-A-2</v>
      </c>
      <c r="AC160" s="13" t="str">
        <f t="shared" si="3"/>
        <v>M6-NyO-18b-A-2-EN</v>
      </c>
      <c r="AD160" s="8" t="s">
        <v>47</v>
      </c>
      <c r="AE160" s="13"/>
      <c r="AF160" s="8" t="s">
        <v>48</v>
      </c>
      <c r="AG160" s="8" t="s">
        <v>49</v>
      </c>
    </row>
    <row r="161" ht="112.5" customHeight="1">
      <c r="A161" s="6" t="s">
        <v>974</v>
      </c>
      <c r="B161" s="8" t="s">
        <v>975</v>
      </c>
      <c r="C161" s="6" t="s">
        <v>69</v>
      </c>
      <c r="D161" s="7" t="s">
        <v>36</v>
      </c>
      <c r="E161" s="6"/>
      <c r="F161" s="11" t="s">
        <v>995</v>
      </c>
      <c r="G161" s="11" t="s">
        <v>996</v>
      </c>
      <c r="H161" s="10"/>
      <c r="I161" s="6"/>
      <c r="J161" s="8" t="s">
        <v>168</v>
      </c>
      <c r="K161" s="10" t="s">
        <v>997</v>
      </c>
      <c r="L161" s="10" t="s">
        <v>989</v>
      </c>
      <c r="M161" s="10" t="s">
        <v>43</v>
      </c>
      <c r="N161" s="11" t="s">
        <v>979</v>
      </c>
      <c r="O161" s="10" t="s">
        <v>979</v>
      </c>
      <c r="P161" s="12"/>
      <c r="Q161" s="13"/>
      <c r="R161" s="12"/>
      <c r="S161" s="12"/>
      <c r="T161" s="12"/>
      <c r="U161" s="12"/>
      <c r="V161" s="12"/>
      <c r="W161" s="12"/>
      <c r="X161" s="13"/>
      <c r="Y161" s="17" t="s">
        <v>45</v>
      </c>
      <c r="Z161" s="9" t="s">
        <v>998</v>
      </c>
      <c r="AA161" s="12" t="str">
        <f t="shared" si="1"/>
        <v>{
    "id": "M6-NyO-18b-A-3-EN-EN",
    "stimulus": "&lt;p&gt;The environmental technical team of a city council explained to the mayor that the city generates {{T1}} kg of plastic waste. Express this quantity using a power of base 10.&lt;/p&gt;",
    "template": "&lt;p&gt;The city generates {{Q2}} × {{response}} kg of plastic waste.&lt;/p&gt;",
    "hint": "&lt;p&gt;A power of base 10 is equal to a 1 followed by as many zeros as indicated by the exponent.&lt;/p&gt;",
    "feedback": "&lt;p&gt;A power of base 10 is equal to a 1 followed by as many zeros as indicated by the exponent.&lt;/p&gt;",
    "seed": {
        "parameters": [
            {
                "name": "Q1",
                "label": null,
                "list": [
                    4,
                    5,
                    6,
                    7
                ]
            },
            {
                "name": "Q2",
                "label": null,
                "min": 1,
                "max": 9,
                "step": 1
            }
        ],
        "calculated": [
            {
                "name": "T1",
                "label": "{{function}}",
                "function": "{{Q2}}*math.pow(10,{{Q1}})",
                "temp": true
            },
            {
                "name": "A1",
                "label": "{{function}}",
                "function": "\"10^{{Q1}}\""
            }
        ]
    },
    "algorithm": {
        "name": "calculateOperation",
        "params": {
            "method": "equivLiteral",
            "keyboard": "NUMERICAL"
        }
    }
}</v>
      </c>
      <c r="AB161" s="13" t="str">
        <f t="shared" si="2"/>
        <v>M6-NyO-18b-A-3</v>
      </c>
      <c r="AC161" s="13" t="str">
        <f t="shared" si="3"/>
        <v>M6-NyO-18b-A-3-EN</v>
      </c>
      <c r="AD161" s="8" t="s">
        <v>47</v>
      </c>
      <c r="AE161" s="13"/>
      <c r="AF161" s="8" t="s">
        <v>48</v>
      </c>
      <c r="AG161" s="8" t="s">
        <v>49</v>
      </c>
    </row>
    <row r="162" ht="112.5" customHeight="1">
      <c r="A162" s="6" t="s">
        <v>999</v>
      </c>
      <c r="B162" s="10" t="s">
        <v>1000</v>
      </c>
      <c r="C162" s="27" t="s">
        <v>35</v>
      </c>
      <c r="D162" s="7" t="s">
        <v>36</v>
      </c>
      <c r="E162" s="6"/>
      <c r="F162" s="11" t="s">
        <v>1001</v>
      </c>
      <c r="G162" s="10"/>
      <c r="H162" s="10"/>
      <c r="I162" s="6" t="s">
        <v>212</v>
      </c>
      <c r="J162" s="8" t="s">
        <v>468</v>
      </c>
      <c r="K162" s="10" t="s">
        <v>1002</v>
      </c>
      <c r="L162" s="11" t="s">
        <v>1003</v>
      </c>
      <c r="M162" s="17" t="s">
        <v>43</v>
      </c>
      <c r="N162" s="24" t="s">
        <v>1004</v>
      </c>
      <c r="O162" s="24" t="s">
        <v>1005</v>
      </c>
      <c r="P162" s="14"/>
      <c r="Q162" s="13"/>
      <c r="R162" s="9"/>
      <c r="S162" s="9"/>
      <c r="T162" s="9"/>
      <c r="U162" s="9"/>
      <c r="V162" s="14"/>
      <c r="W162" s="12"/>
      <c r="X162" s="14"/>
      <c r="Y162" s="17" t="s">
        <v>45</v>
      </c>
      <c r="Z162" s="9" t="s">
        <v>1006</v>
      </c>
      <c r="AA162" s="12" t="str">
        <f t="shared" si="1"/>
        <v>{
    "id": "M6-NyO-22a-I-1-EN-EN",
    "stimulus": "&lt;p&gt;Drag each spelling to the corresponding fraction.&lt;/p&gt;",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'en')",
                "temp": true
            },
            {
                "name": "T2",
                "label": "",
                "function": "Lemonlib.fractionToWords({{Q3}},{{Q4}}, 'en')",
                "temp": true
            },
            {
                "name": "T3",
                "label": "",
                "function": "Lemonlib.fractionToWords({{Q5}},{{Q6}}, 'en')",
                "temp": true
            },
            {
                "name": "A1",
                "label": "&lt;span class=\"fr-math-v2 fr-draggable\" contenteditable=\"false\" data-original-math=\"\\(\\frac{{{Q1}}}{{{Q2}}}\\)\" draggable=\"true\"&gt;\\(\\frac{{{Q1}}}{{{Q2}}}\\)&lt;/span&gt;",
                "function": "Lemonlib.fractionToWords({{Q1}},{{Q2}}, 'en')[0].toUpperCase() + Lemonlib.fractionToWords({{Q1}},{{Q2}}, 'en').slice(1,)",
                "feedback": "&lt;p&gt;&lt;span class=\"fr-math-v2 fr-draggable\" contenteditable=\"false\" data-original-math=\"\\(\\frac{{{Q1}}}{{{Q2}}}\\)\" draggable=\"true\"&gt;\\(\\frac{{{Q1}}}{{{Q2}}}\\)&lt;/span&gt; is read as {{T1}}.&lt;/p&gt;"
            },
            {
                "name": "A2",
                "label": "&lt;span class=\"fr-math-v2 fr-draggable\" contenteditable=\"false\" data-original-math=\"\\(\\frac{{{Q3}}}{{{Q4}}}\\)\" draggable=\"true\"&gt;\\(\\frac{{{Q3}}}{{{Q4}}}\\)&lt;/span&gt;",
                "function": "Lemonlib.fractionToWords({{Q3}},{{Q4}}, 'en')[0].toUpperCase() +Lemonlib.fractionToWords({{Q3}},{{Q4}}, 'en').slice(1,)",
                "feedback": "&lt;p&gt;&lt;span class=\"fr-math-v2 fr-draggable\" contenteditable=\"false\" data-original-math=\"\\(\\frac{{{Q3}}}{{{Q4}}}\\)\" draggable=\"true\"&gt;\\(\\frac{{{Q3}}}{{{Q4}}}\\)&lt;/span&gt; is read as {{T2}}.&lt;/p&gt;"
            },
            {
                "name": "A3",
                "label": "&lt;span class=\"fr-math-v2 fr-draggable\" contenteditable=\"false\" data-original-math=\"\\(\\frac{{{Q5}}}{{{Q6}}}\\)\" draggable=\"true\"&gt;\\(\\frac{{{Q5}}}{{{Q6}}}\\)&lt;/span&gt;",
                "function": "Lemonlib.fractionToWords({{Q5}},{{Q6}}, 'en')[0].toUpperCase() + Lemonlib.fractionToWords({{Q5}},{{Q6}}, 'en').slice(1,)",
                "feedback": "&lt;p&gt;&lt;span class=\"fr-math-v2 fr-draggable\" contenteditable=\"false\" data-original-math=\"\\(\\frac{{{Q5}}}{{{Q6}}}\\)\" draggable=\"true\"&gt;\\(\\frac{{{Q5}}}{{{Q6}}}\\)&lt;/span&gt; is read as {{T3}}.&lt;/p&gt;"
            }
        ],
        "uniques": true
    },
    "algorithm": {
        "name": "linkOperationResult",
        "template": "Match list",
        "params": {
            "invert": true
        }
    }
}</v>
      </c>
      <c r="AB162" s="13" t="str">
        <f t="shared" si="2"/>
        <v>M6-NyO-22a-I-1</v>
      </c>
      <c r="AC162" s="13" t="str">
        <f t="shared" si="3"/>
        <v>M6-NyO-22a-I-1-EN</v>
      </c>
      <c r="AD162" s="8" t="s">
        <v>47</v>
      </c>
      <c r="AE162" s="8" t="s">
        <v>572</v>
      </c>
      <c r="AF162" s="8" t="s">
        <v>48</v>
      </c>
      <c r="AG162" s="8" t="s">
        <v>49</v>
      </c>
    </row>
    <row r="163" ht="112.5" customHeight="1">
      <c r="A163" s="6" t="s">
        <v>999</v>
      </c>
      <c r="B163" s="10" t="s">
        <v>1000</v>
      </c>
      <c r="C163" s="28" t="s">
        <v>50</v>
      </c>
      <c r="D163" s="7" t="s">
        <v>36</v>
      </c>
      <c r="E163" s="6"/>
      <c r="F163" s="11" t="s">
        <v>1007</v>
      </c>
      <c r="G163" s="11" t="s">
        <v>1008</v>
      </c>
      <c r="H163" s="10"/>
      <c r="I163" s="6" t="s">
        <v>212</v>
      </c>
      <c r="J163" s="6" t="s">
        <v>54</v>
      </c>
      <c r="K163" s="10" t="s">
        <v>1009</v>
      </c>
      <c r="L163" s="24" t="s">
        <v>1010</v>
      </c>
      <c r="M163" s="17" t="s">
        <v>43</v>
      </c>
      <c r="N163" s="24" t="s">
        <v>1004</v>
      </c>
      <c r="O163" s="24" t="s">
        <v>1005</v>
      </c>
      <c r="P163" s="14"/>
      <c r="Q163" s="13"/>
      <c r="R163" s="9"/>
      <c r="S163" s="9"/>
      <c r="T163" s="9"/>
      <c r="U163" s="9"/>
      <c r="V163" s="14"/>
      <c r="W163" s="12"/>
      <c r="X163" s="14"/>
      <c r="Y163" s="17" t="s">
        <v>45</v>
      </c>
      <c r="Z163" s="9" t="s">
        <v>1011</v>
      </c>
      <c r="AA163" s="12" t="str">
        <f t="shared" si="1"/>
        <v>{"id":"M6-NyO-22a-E-1-EN-EN","stimulus":"&lt;p&gt;Type the following fractions in words.&lt;/p&gt;","template":"&lt;p&gt;&lt;span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name":"Q3","label":null,"min":2,"max":12,"step":1},{"name":"Q4","label":null,"min":2,"max":12,"step":1}],"calculated":[{"name":"A1","label":"{{function}}","function":"Lemonlib.fractionToWords({{Q1}},{{Q2}}, 'en')","feedback":"&lt;p&gt;&lt;span class=\"fr-math-v2 fr-draggable\" contenteditable=\"false\" data-original-math=\"\\(\\frac{{{Q1}}}{{{Q2}}}\\)\" draggable=\"true\"&gt;\\(\\frac{{{Q1}}}{{{Q2}}}\\)&lt;/span&gt; is read as {{function}}.&lt;/p&gt;"},{"name":"A2","label":"{{function}}","function":"Lemonlib.fractionToWords({{Q3}},{{Q4}}, 'en')","feedback":"&lt;p&gt;&lt;span class=\"fr-math-v2 fr-draggable\" contenteditable=\"false\" data-original-math=\"\\(\\frac{{{Q3}}}{{{Q4}}}\\)\" draggable=\"true\"&gt;\\(\\frac{{{Q3}}}{{{Q4}}}\\)&lt;/span&gt; is read as {{function}}.&lt;/p&gt;"}],"uniques":true},"algorithm":{"name":"calculateOperation","template":"Cloze with text"}}</v>
      </c>
      <c r="AB163" s="13" t="str">
        <f t="shared" si="2"/>
        <v>M6-NyO-22a-E-1</v>
      </c>
      <c r="AC163" s="13" t="str">
        <f t="shared" si="3"/>
        <v>M6-NyO-22a-E-1-EN</v>
      </c>
      <c r="AD163" s="8" t="s">
        <v>47</v>
      </c>
      <c r="AE163" s="8" t="s">
        <v>572</v>
      </c>
      <c r="AF163" s="8" t="s">
        <v>48</v>
      </c>
      <c r="AG163" s="8" t="s">
        <v>49</v>
      </c>
    </row>
    <row r="164" ht="112.5" customHeight="1">
      <c r="A164" s="6" t="s">
        <v>999</v>
      </c>
      <c r="B164" s="10" t="s">
        <v>1000</v>
      </c>
      <c r="C164" s="29" t="s">
        <v>69</v>
      </c>
      <c r="D164" s="7" t="s">
        <v>36</v>
      </c>
      <c r="E164" s="8"/>
      <c r="F164" s="11" t="s">
        <v>1012</v>
      </c>
      <c r="G164" s="11" t="s">
        <v>1013</v>
      </c>
      <c r="H164" s="10"/>
      <c r="I164" s="6" t="s">
        <v>212</v>
      </c>
      <c r="J164" s="6" t="s">
        <v>54</v>
      </c>
      <c r="K164" s="10" t="s">
        <v>1014</v>
      </c>
      <c r="L164" s="11" t="s">
        <v>1015</v>
      </c>
      <c r="M164" s="17" t="s">
        <v>43</v>
      </c>
      <c r="N164" s="24" t="s">
        <v>1004</v>
      </c>
      <c r="O164" s="24" t="s">
        <v>1016</v>
      </c>
      <c r="P164" s="14"/>
      <c r="Q164" s="13"/>
      <c r="R164" s="9"/>
      <c r="S164" s="9"/>
      <c r="T164" s="9"/>
      <c r="U164" s="9"/>
      <c r="V164" s="14"/>
      <c r="W164" s="12"/>
      <c r="X164" s="14"/>
      <c r="Y164" s="17" t="s">
        <v>45</v>
      </c>
      <c r="Z164" s="9" t="s">
        <v>1017</v>
      </c>
      <c r="AA164" s="12" t="str">
        <f t="shared" si="1"/>
        <v>{"id":"M6-NyO-22a-A-1-EN-EN","stimulus":"&lt;p&gt;Gerard has cut &lt;span class=\"fr-math-v2 fr-draggable\" contenteditable=\"false\" data-original-math=\"\\(\\frac{{{Q1}}}{{{T1}}}\\)\" draggable=\"true\"&gt;\\(\\frac{{{Q1}}}{{{T1}}}\\)&lt;/span&gt; of the grass in his garden. Type how this fraction is read.&lt;/p&gt;","template":"&lt;p&gt;Gerard has cut {{response}} of the grass.&lt;/p&gt;","hint":"&lt;p&gt;The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calculated":[{"name":"T1","label":"{{function}}","function":"{{Q2}}+{{Q1}}","temp":true},{"name":"A1","label":"{{function}}","function":"Lemonlib.fractionToWords({{Q1}},{{T1}}, 'en')"}],"uniques":true},"algorithm":{"name":"calculateOperation","template":"Cloze with text"}}</v>
      </c>
      <c r="AB164" s="13" t="str">
        <f t="shared" si="2"/>
        <v>M6-NyO-22a-A-1</v>
      </c>
      <c r="AC164" s="13" t="str">
        <f t="shared" si="3"/>
        <v>M6-NyO-22a-A-1-EN</v>
      </c>
      <c r="AD164" s="8" t="s">
        <v>47</v>
      </c>
      <c r="AE164" s="8" t="s">
        <v>572</v>
      </c>
      <c r="AF164" s="8" t="s">
        <v>48</v>
      </c>
      <c r="AG164" s="8" t="s">
        <v>49</v>
      </c>
    </row>
    <row r="165" ht="112.5" customHeight="1">
      <c r="A165" s="6" t="s">
        <v>999</v>
      </c>
      <c r="B165" s="10" t="s">
        <v>1000</v>
      </c>
      <c r="C165" s="29" t="s">
        <v>69</v>
      </c>
      <c r="D165" s="7" t="s">
        <v>36</v>
      </c>
      <c r="E165" s="8"/>
      <c r="F165" s="11" t="s">
        <v>1018</v>
      </c>
      <c r="G165" s="11" t="s">
        <v>1019</v>
      </c>
      <c r="H165" s="10"/>
      <c r="I165" s="6" t="s">
        <v>212</v>
      </c>
      <c r="J165" s="6" t="s">
        <v>54</v>
      </c>
      <c r="K165" s="10" t="s">
        <v>1014</v>
      </c>
      <c r="L165" s="11" t="s">
        <v>1015</v>
      </c>
      <c r="M165" s="17" t="s">
        <v>43</v>
      </c>
      <c r="N165" s="24" t="s">
        <v>1004</v>
      </c>
      <c r="O165" s="24" t="s">
        <v>1016</v>
      </c>
      <c r="P165" s="14"/>
      <c r="Q165" s="13"/>
      <c r="R165" s="9"/>
      <c r="S165" s="9"/>
      <c r="T165" s="9"/>
      <c r="U165" s="9"/>
      <c r="V165" s="14"/>
      <c r="W165" s="12"/>
      <c r="X165" s="14"/>
      <c r="Y165" s="17" t="s">
        <v>45</v>
      </c>
      <c r="Z165" s="9" t="s">
        <v>1020</v>
      </c>
      <c r="AA165" s="12" t="str">
        <f t="shared" si="1"/>
        <v>{
    "id": "M6-NyO-22a-A-2-EN-EN",
    "stimulus": "&lt;p&gt;Eve has traveled &lt;span class=\"fr-math-v2 fr-draggable\" contenteditable=\"false\" data-original-math=\"\\(\\frac{{{Q1}}}{{{T1}}}\\)\" draggable=\"true\"&gt;\\(\\frac{{{Q1}}}{{{T1}}}\\)&lt;/span&gt; of the ski slope during her vacation. Type how this fraction is read.&lt;/p&gt;",
    "template": "&lt;p&gt;She has traveled {{response}} of the ski slope.&lt;/p&gt;",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v>
      </c>
      <c r="AB165" s="13" t="str">
        <f t="shared" si="2"/>
        <v>M6-NyO-22a-A-2</v>
      </c>
      <c r="AC165" s="13" t="str">
        <f t="shared" si="3"/>
        <v>M6-NyO-22a-A-2-EN</v>
      </c>
      <c r="AD165" s="8" t="s">
        <v>47</v>
      </c>
      <c r="AE165" s="8" t="s">
        <v>572</v>
      </c>
      <c r="AF165" s="8" t="s">
        <v>48</v>
      </c>
      <c r="AG165" s="8" t="s">
        <v>49</v>
      </c>
    </row>
    <row r="166" ht="112.5" customHeight="1">
      <c r="A166" s="6" t="s">
        <v>999</v>
      </c>
      <c r="B166" s="10" t="s">
        <v>1000</v>
      </c>
      <c r="C166" s="29" t="s">
        <v>69</v>
      </c>
      <c r="D166" s="7" t="s">
        <v>36</v>
      </c>
      <c r="E166" s="8"/>
      <c r="F166" s="11" t="s">
        <v>1021</v>
      </c>
      <c r="G166" s="11" t="s">
        <v>1022</v>
      </c>
      <c r="H166" s="10"/>
      <c r="I166" s="6" t="s">
        <v>212</v>
      </c>
      <c r="J166" s="6" t="s">
        <v>54</v>
      </c>
      <c r="K166" s="10" t="s">
        <v>1014</v>
      </c>
      <c r="L166" s="11" t="s">
        <v>1015</v>
      </c>
      <c r="M166" s="17" t="s">
        <v>43</v>
      </c>
      <c r="N166" s="24" t="s">
        <v>1004</v>
      </c>
      <c r="O166" s="24" t="s">
        <v>1016</v>
      </c>
      <c r="P166" s="14"/>
      <c r="Q166" s="13"/>
      <c r="R166" s="9"/>
      <c r="S166" s="9"/>
      <c r="T166" s="9"/>
      <c r="U166" s="9"/>
      <c r="V166" s="14"/>
      <c r="W166" s="12"/>
      <c r="X166" s="14"/>
      <c r="Y166" s="17" t="s">
        <v>45</v>
      </c>
      <c r="Z166" s="9" t="s">
        <v>1023</v>
      </c>
      <c r="AA166" s="12" t="str">
        <f t="shared" si="1"/>
        <v>{
    "id": "M6-NyO-22a-A-3-EN-EN",
    "stimulus": "&lt;p&gt;Tom needs &lt;span class=\"fr-math-v2 fr-draggable\" contenteditable=\"false\" data-original-math=\"\\(\\frac{{{Q1}}}{{{T1}}}\\)\" draggable=\"true\"&gt;\\(\\frac{{{Q1}}}{{{T1}}}\\)&lt;/span&gt; of a fabric roll to prepare the stage set for a play. Type how this fraction is read.&lt;/p&gt;",
    "template": "&lt;p&gt;He needs {{response}} of the fabric roll.&lt;/p&gt;",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v>
      </c>
      <c r="AB166" s="13" t="str">
        <f t="shared" si="2"/>
        <v>M6-NyO-22a-A-3</v>
      </c>
      <c r="AC166" s="13" t="str">
        <f t="shared" si="3"/>
        <v>M6-NyO-22a-A-3-EN</v>
      </c>
      <c r="AD166" s="8" t="s">
        <v>47</v>
      </c>
      <c r="AE166" s="8" t="s">
        <v>572</v>
      </c>
      <c r="AF166" s="8" t="s">
        <v>48</v>
      </c>
      <c r="AG166" s="8" t="s">
        <v>49</v>
      </c>
    </row>
    <row r="167" ht="112.5" customHeight="1">
      <c r="A167" s="6" t="s">
        <v>1024</v>
      </c>
      <c r="B167" s="10" t="s">
        <v>1025</v>
      </c>
      <c r="C167" s="27" t="s">
        <v>35</v>
      </c>
      <c r="D167" s="30" t="s">
        <v>36</v>
      </c>
      <c r="E167" s="6"/>
      <c r="F167" s="11" t="s">
        <v>1026</v>
      </c>
      <c r="G167" s="10"/>
      <c r="H167" s="10"/>
      <c r="I167" s="6" t="s">
        <v>212</v>
      </c>
      <c r="J167" s="8" t="s">
        <v>1027</v>
      </c>
      <c r="K167" s="10" t="s">
        <v>1002</v>
      </c>
      <c r="L167" s="11" t="s">
        <v>1028</v>
      </c>
      <c r="M167" s="17" t="s">
        <v>43</v>
      </c>
      <c r="N167" s="24" t="s">
        <v>1029</v>
      </c>
      <c r="O167" s="24" t="s">
        <v>1029</v>
      </c>
      <c r="P167" s="14"/>
      <c r="Q167" s="13"/>
      <c r="R167" s="9"/>
      <c r="S167" s="9"/>
      <c r="T167" s="9"/>
      <c r="U167" s="9"/>
      <c r="V167" s="14"/>
      <c r="W167" s="12"/>
      <c r="X167" s="14"/>
      <c r="Y167" s="17" t="s">
        <v>45</v>
      </c>
      <c r="Z167" s="9" t="s">
        <v>1030</v>
      </c>
      <c r="AA167" s="12" t="str">
        <f t="shared" si="1"/>
        <v>{
    "id": "M6-NyO-22b-I-1-EN-EN",
    "stimulus": "&lt;p&gt;Drag each fraction to its corresponding written expression.&lt;/p&gt;",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"A1",
                "label": "&lt;span class=\"fr-math-v2 fr-draggable\" contenteditable=\"false\" data-original-math=\"\\(\\frac{{{Q1}}}{{{Q2}}}\\)\" draggable=\"true\"&gt;\\(\\frac{{{Q1}}}{{{Q2}}}\\)&lt;/span&gt;",
                "function": "Lemonlib.fractionToWords({{Q1}},{{Q2}}, 'en')[0].toUpperCase() + Lemonlib.fractionToWords({{Q1}},{{Q2}}, 'en').slice(1,)"
            },
            {
                "name": "A2",
                "label": "&lt;span class=\"fr-math-v2 fr-draggable\" contenteditable=\"false\" data-original-math=\"\\(\\frac{{{Q3}}}{{{Q4}}}\\)\" draggable=\"true\"&gt;\\(\\frac{{{Q3}}}{{{Q4}}}\\)&lt;/span&gt;",
                "function": "Lemonlib.fractionToWords({{Q3}},{{Q4}}, 'en')[0].toUpperCase() + Lemonlib.fractionToWords({{Q3}},{{Q4}}, 'en').slice(1,)"
            },
            {
                "name": "A3",
                "label": "&lt;span class=\"fr-math-v2 fr-draggable\" contenteditable=\"false\" data-original-math=\"\\(\\frac{{{Q5}}}{{{Q6}}}\\)\" draggable=\"true\"&gt;\\(\\frac{{{Q5}}}{{{Q6}}}\\)&lt;/span&gt;",
                "function": "Lemonlib.fractionToWords({{Q5}},{{Q6}}, 'en')[0].toUpperCase() + Lemonlib.fractionToWords({{Q5}},{{Q6}}, 'en').slice(1,)"
            }
        ],
        "uniques": true
    },
    "algorithm": {
        "name": "linkOperationResult",
        "template": "Match list",
        "params": {
            "invert": false
        }
    }
}</v>
      </c>
      <c r="AB167" s="13" t="str">
        <f t="shared" si="2"/>
        <v>M6-NyO-22b-I-1</v>
      </c>
      <c r="AC167" s="13" t="str">
        <f t="shared" si="3"/>
        <v>M6-NyO-22b-I-1-EN</v>
      </c>
      <c r="AD167" s="8" t="s">
        <v>47</v>
      </c>
      <c r="AE167" s="8" t="s">
        <v>572</v>
      </c>
      <c r="AF167" s="8" t="s">
        <v>48</v>
      </c>
      <c r="AG167" s="8" t="s">
        <v>49</v>
      </c>
    </row>
    <row r="168" ht="112.5" customHeight="1">
      <c r="A168" s="6" t="s">
        <v>1024</v>
      </c>
      <c r="B168" s="10" t="s">
        <v>1025</v>
      </c>
      <c r="C168" s="28" t="s">
        <v>50</v>
      </c>
      <c r="D168" s="30" t="s">
        <v>36</v>
      </c>
      <c r="E168" s="6"/>
      <c r="F168" s="11" t="s">
        <v>1031</v>
      </c>
      <c r="G168" s="11" t="s">
        <v>1032</v>
      </c>
      <c r="H168" s="10"/>
      <c r="I168" s="6" t="s">
        <v>212</v>
      </c>
      <c r="J168" s="8" t="s">
        <v>168</v>
      </c>
      <c r="K168" s="10" t="s">
        <v>1009</v>
      </c>
      <c r="L168" s="24" t="s">
        <v>1033</v>
      </c>
      <c r="M168" s="17" t="s">
        <v>43</v>
      </c>
      <c r="N168" s="24" t="s">
        <v>1029</v>
      </c>
      <c r="O168" s="24" t="s">
        <v>1029</v>
      </c>
      <c r="P168" s="14"/>
      <c r="Q168" s="13"/>
      <c r="R168" s="9"/>
      <c r="S168" s="9"/>
      <c r="T168" s="9"/>
      <c r="U168" s="9"/>
      <c r="V168" s="14"/>
      <c r="W168" s="12"/>
      <c r="X168" s="14"/>
      <c r="Y168" s="17" t="s">
        <v>45</v>
      </c>
      <c r="Z168" s="9" t="s">
        <v>1034</v>
      </c>
      <c r="AA168" s="12" t="str">
        <f t="shared" si="1"/>
        <v>{"id":"M6-NyO-22b-E-1-EN-EN","stimulus":"&lt;p&gt;Read and type the fractions.&lt;/p&gt;","template":"&lt;p&gt;{{T1}} : {{response}}&lt;/p&gt;&lt;p&gt;{{T2}} : {{response}}&lt;/p&gt;","hint":"&lt;p&gt;The numerator and denominator are expressed with the corresponding cardinal numbers.&lt;/p&gt;","feedback":"&lt;p&gt;The numerator and denominator are expressed with the corresponding cardinal numbers.&lt;/p&gt;","seed":{"parameters":[{"name":"Q1","label":null,"min":2,"max":12,"step":1},{"name":"Q2","label":null,"min":2,"max":12,"step":1},{"name":"Q3","label":null,"min":2,"max":12,"step":1},{"name":"Q4","label":null,"min":2,"max":12,"step":1}],"calculated":[{"name":"A1","label":"{{function}}","function":"\\frac{{{Q1}}}{{{Q2}}}"},{"name":"T1","label":"{{function}}","function":"Lemonlib.fractionToWords({{Q1}},{{Q2}}, 'en')[0].toUpperCase() + Lemonlib.fractionToWords({{Q1}},{{Q2}}, 'en').slice(1,)","temp":true},{"name":"A2","label":"{{function}}","function":"\\frac{{{Q3}}}{{{Q4}}}"},{"name":"T2","label":"{{function}}","function":"Lemonlib.fractionToWords({{Q3}},{{Q4}}, 'en')[0].toUpperCase() + Lemonlib.fractionToWords({{Q3}},{{Q4}}, 'en').slice(1,)","temp":true}],"uniques":true},"algorithm":{"name":"calculateOperation","params":{"method":"equivLiteral","keyboard":"INTERMEDIATE"}}}</v>
      </c>
      <c r="AB168" s="13" t="str">
        <f t="shared" si="2"/>
        <v>M6-NyO-22b-E-1</v>
      </c>
      <c r="AC168" s="13" t="str">
        <f t="shared" si="3"/>
        <v>M6-NyO-22b-E-1-EN</v>
      </c>
      <c r="AD168" s="8" t="s">
        <v>47</v>
      </c>
      <c r="AE168" s="8" t="s">
        <v>572</v>
      </c>
      <c r="AF168" s="8" t="s">
        <v>48</v>
      </c>
      <c r="AG168" s="8" t="s">
        <v>49</v>
      </c>
    </row>
    <row r="169" ht="112.5" customHeight="1">
      <c r="A169" s="6" t="s">
        <v>1024</v>
      </c>
      <c r="B169" s="10" t="s">
        <v>1025</v>
      </c>
      <c r="C169" s="29" t="s">
        <v>69</v>
      </c>
      <c r="D169" s="30" t="s">
        <v>36</v>
      </c>
      <c r="E169" s="8"/>
      <c r="F169" s="11" t="s">
        <v>1035</v>
      </c>
      <c r="G169" s="11" t="s">
        <v>1036</v>
      </c>
      <c r="H169" s="10"/>
      <c r="I169" s="6" t="s">
        <v>212</v>
      </c>
      <c r="J169" s="8" t="s">
        <v>168</v>
      </c>
      <c r="K169" s="10" t="s">
        <v>1014</v>
      </c>
      <c r="L169" s="11" t="s">
        <v>1037</v>
      </c>
      <c r="M169" s="17" t="s">
        <v>43</v>
      </c>
      <c r="N169" s="24" t="s">
        <v>1029</v>
      </c>
      <c r="O169" s="24" t="s">
        <v>1038</v>
      </c>
      <c r="P169" s="14"/>
      <c r="Q169" s="13"/>
      <c r="R169" s="9"/>
      <c r="S169" s="9"/>
      <c r="T169" s="9"/>
      <c r="U169" s="9"/>
      <c r="V169" s="14"/>
      <c r="W169" s="12"/>
      <c r="X169" s="14"/>
      <c r="Y169" s="17" t="s">
        <v>45</v>
      </c>
      <c r="Z169" s="9" t="s">
        <v>1039</v>
      </c>
      <c r="AA169" s="12" t="str">
        <f t="shared" si="1"/>
        <v>{"id":"M6-NyO-22b-A-1-EN-EN","stimulus":"&lt;p&gt;A company has invested {{T2}} of its capital in the purchase of new machinery. Express the invested capital as a fraction.&lt;/p&gt;","template":"&lt;p&gt;{{response}} of the capital has been invested.&lt;/p&gt;","hint":"&lt;p&gt;The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en')","temp":true},{"name":"A1","label":"{{function}}","function":"\\frac{{{Q1}}}{{{T1}}}"}],"uniques":true},"algorithm":{"name":"calculateOperation","params":{"method":"equivLiteral","keyboard":"INTERMEDIATE"}}}</v>
      </c>
      <c r="AB169" s="13" t="str">
        <f t="shared" si="2"/>
        <v>M6-NyO-22b-A-1</v>
      </c>
      <c r="AC169" s="13" t="str">
        <f t="shared" si="3"/>
        <v>M6-NyO-22b-A-1-EN</v>
      </c>
      <c r="AD169" s="8" t="s">
        <v>47</v>
      </c>
      <c r="AE169" s="8" t="s">
        <v>572</v>
      </c>
      <c r="AF169" s="8" t="s">
        <v>48</v>
      </c>
      <c r="AG169" s="8" t="s">
        <v>49</v>
      </c>
    </row>
    <row r="170" ht="112.5" customHeight="1">
      <c r="A170" s="6" t="s">
        <v>1024</v>
      </c>
      <c r="B170" s="10" t="s">
        <v>1025</v>
      </c>
      <c r="C170" s="29" t="s">
        <v>69</v>
      </c>
      <c r="D170" s="30" t="s">
        <v>36</v>
      </c>
      <c r="E170" s="8"/>
      <c r="F170" s="11" t="s">
        <v>1040</v>
      </c>
      <c r="G170" s="11" t="s">
        <v>1041</v>
      </c>
      <c r="H170" s="10"/>
      <c r="I170" s="6" t="s">
        <v>212</v>
      </c>
      <c r="J170" s="8" t="s">
        <v>168</v>
      </c>
      <c r="K170" s="10" t="s">
        <v>1014</v>
      </c>
      <c r="L170" s="11" t="s">
        <v>1037</v>
      </c>
      <c r="M170" s="17" t="s">
        <v>43</v>
      </c>
      <c r="N170" s="24" t="s">
        <v>1029</v>
      </c>
      <c r="O170" s="24" t="s">
        <v>1042</v>
      </c>
      <c r="P170" s="14"/>
      <c r="Q170" s="13"/>
      <c r="R170" s="9"/>
      <c r="S170" s="9"/>
      <c r="T170" s="9"/>
      <c r="U170" s="9"/>
      <c r="V170" s="14"/>
      <c r="W170" s="12"/>
      <c r="X170" s="14"/>
      <c r="Y170" s="17" t="s">
        <v>45</v>
      </c>
      <c r="Z170" s="9" t="s">
        <v>1043</v>
      </c>
      <c r="AA170" s="12" t="str">
        <f t="shared" si="1"/>
        <v>{
    "id": "M6-NyO-22b-A-2-EN-EN",
    "stimulus": "&lt;p&gt;Of the new books that have arrived at the school library, {{T2}} are about Mathematics. Express this portion of books as a fraction.&lt;/p&gt;",
    "template": "&lt;p&gt;The books about Mathematics represent {{response}} of the total.&lt;/p&gt;",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"calculated": [
            {
                "name": "T1",
                "label": "{{function}}",
                "function": "{{Q2}}+{{Q1}}",
                "temp": true
            },
            {
                "name": "T2",
                "label": "{{function}}",
                "function": "Lemonlib.fractionToWords({{Q1}},{{Q2}}+{{Q1}}, 'en')",
                "temp": true
            },
            {
                "name": "A1",
                "label": "{{function}}",
                "function": "\\frac{{{Q1}}}{{{T1}}}"
            }
        ],
        "uniques": true
    },
    "algorithm": {
        "name": "calculateOperation",
        "params": {
            "method": "equivLiteral",
            "keyboard": "INTERMEDIATE"
        }
    }
}</v>
      </c>
      <c r="AB170" s="13" t="str">
        <f t="shared" si="2"/>
        <v>M6-NyO-22b-A-2</v>
      </c>
      <c r="AC170" s="13" t="str">
        <f t="shared" si="3"/>
        <v>M6-NyO-22b-A-2-EN</v>
      </c>
      <c r="AD170" s="8" t="s">
        <v>47</v>
      </c>
      <c r="AE170" s="8" t="s">
        <v>572</v>
      </c>
      <c r="AF170" s="8" t="s">
        <v>48</v>
      </c>
      <c r="AG170" s="8" t="s">
        <v>49</v>
      </c>
    </row>
    <row r="171" ht="112.5" customHeight="1">
      <c r="A171" s="6" t="s">
        <v>1024</v>
      </c>
      <c r="B171" s="10" t="s">
        <v>1025</v>
      </c>
      <c r="C171" s="29" t="s">
        <v>69</v>
      </c>
      <c r="D171" s="30" t="s">
        <v>36</v>
      </c>
      <c r="E171" s="8"/>
      <c r="F171" s="11" t="s">
        <v>1044</v>
      </c>
      <c r="G171" s="11" t="s">
        <v>1045</v>
      </c>
      <c r="H171" s="10"/>
      <c r="I171" s="6" t="s">
        <v>212</v>
      </c>
      <c r="J171" s="8" t="s">
        <v>168</v>
      </c>
      <c r="K171" s="10" t="s">
        <v>1014</v>
      </c>
      <c r="L171" s="11" t="s">
        <v>1046</v>
      </c>
      <c r="M171" s="17" t="s">
        <v>43</v>
      </c>
      <c r="N171" s="24" t="s">
        <v>1029</v>
      </c>
      <c r="O171" s="24" t="s">
        <v>1042</v>
      </c>
      <c r="P171" s="14"/>
      <c r="Q171" s="13"/>
      <c r="R171" s="9"/>
      <c r="S171" s="9"/>
      <c r="T171" s="9"/>
      <c r="U171" s="9"/>
      <c r="V171" s="14"/>
      <c r="W171" s="12"/>
      <c r="X171" s="14"/>
      <c r="Y171" s="17" t="s">
        <v>45</v>
      </c>
      <c r="Z171" s="9" t="s">
        <v>1047</v>
      </c>
      <c r="AA171" s="12" t="str">
        <f t="shared" si="1"/>
        <v>{"id":"M6-NyO-22b-A-3-EN-EN","stimulus":"&lt;p&gt;Claudia has traveled {{T2}} of the miles that separate her from her friend's house. Express the distance traveled as a fraction.&lt;/p&gt;","template":"&lt;p&gt;Claudia has traveled {{response}} miles.&lt;/p&gt;","hint":"&lt;p&gt;The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 'en')","temp":true},{"name":"A1","label":"{{function}}","function":"\\frac{{{Q1}}}{{{T1}}}"}],"uniques":true},"algorithm":{"name":"calculateOperation","params":{"method":"equivLiteral","keyboard":"INTERMEDIATE"}}}</v>
      </c>
      <c r="AB171" s="13" t="str">
        <f t="shared" si="2"/>
        <v>M6-NyO-22b-A-3</v>
      </c>
      <c r="AC171" s="13" t="str">
        <f t="shared" si="3"/>
        <v>M6-NyO-22b-A-3-EN</v>
      </c>
      <c r="AD171" s="8" t="s">
        <v>47</v>
      </c>
      <c r="AE171" s="8" t="s">
        <v>572</v>
      </c>
      <c r="AF171" s="8" t="s">
        <v>48</v>
      </c>
      <c r="AG171" s="8" t="s">
        <v>49</v>
      </c>
    </row>
    <row r="172" ht="112.5" customHeight="1">
      <c r="A172" s="6" t="s">
        <v>1048</v>
      </c>
      <c r="B172" s="6" t="s">
        <v>1049</v>
      </c>
      <c r="C172" s="6" t="s">
        <v>35</v>
      </c>
      <c r="D172" s="7" t="s">
        <v>36</v>
      </c>
      <c r="E172" s="6"/>
      <c r="F172" s="10" t="s">
        <v>1050</v>
      </c>
      <c r="G172" s="10"/>
      <c r="H172" s="10"/>
      <c r="I172" s="6" t="s">
        <v>1051</v>
      </c>
      <c r="J172" s="8" t="s">
        <v>1052</v>
      </c>
      <c r="K172" s="10" t="s">
        <v>1053</v>
      </c>
      <c r="L172" s="11"/>
      <c r="M172" s="6" t="s">
        <v>43</v>
      </c>
      <c r="N172" s="24" t="s">
        <v>1054</v>
      </c>
      <c r="O172" s="24" t="s">
        <v>1055</v>
      </c>
      <c r="P172" s="12"/>
      <c r="Q172" s="13"/>
      <c r="R172" s="9"/>
      <c r="S172" s="9"/>
      <c r="T172" s="9"/>
      <c r="U172" s="9"/>
      <c r="V172" s="14"/>
      <c r="W172" s="12"/>
      <c r="X172" s="14"/>
      <c r="Y172" s="17" t="s">
        <v>45</v>
      </c>
      <c r="Z172" s="9" t="s">
        <v>1056</v>
      </c>
      <c r="AA172" s="12" t="str">
        <f t="shared" si="1"/>
        <v>{
    "id": "M6-NyO-23a-I-1-EN-EN",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B172" s="13" t="str">
        <f t="shared" si="2"/>
        <v>M6-NyO-23a-I-1</v>
      </c>
      <c r="AC172" s="13" t="str">
        <f t="shared" si="3"/>
        <v>M6-NyO-23a-I-1-EN</v>
      </c>
      <c r="AD172" s="8" t="s">
        <v>47</v>
      </c>
      <c r="AE172" s="13"/>
      <c r="AF172" s="8" t="s">
        <v>48</v>
      </c>
      <c r="AG172" s="8" t="s">
        <v>49</v>
      </c>
    </row>
    <row r="173" ht="112.5" customHeight="1">
      <c r="A173" s="6" t="s">
        <v>1048</v>
      </c>
      <c r="B173" s="6" t="s">
        <v>1049</v>
      </c>
      <c r="C173" s="8" t="s">
        <v>35</v>
      </c>
      <c r="D173" s="7" t="s">
        <v>36</v>
      </c>
      <c r="E173" s="6"/>
      <c r="F173" s="10" t="s">
        <v>1057</v>
      </c>
      <c r="G173" s="10"/>
      <c r="H173" s="10"/>
      <c r="I173" s="6" t="s">
        <v>1051</v>
      </c>
      <c r="J173" s="8" t="s">
        <v>1052</v>
      </c>
      <c r="K173" s="10" t="s">
        <v>1053</v>
      </c>
      <c r="L173" s="10"/>
      <c r="M173" s="6" t="s">
        <v>43</v>
      </c>
      <c r="N173" s="24" t="s">
        <v>1054</v>
      </c>
      <c r="O173" s="24" t="s">
        <v>1055</v>
      </c>
      <c r="P173" s="12"/>
      <c r="Q173" s="13"/>
      <c r="R173" s="12"/>
      <c r="S173" s="12"/>
      <c r="T173" s="12"/>
      <c r="U173" s="12"/>
      <c r="V173" s="12"/>
      <c r="W173" s="12"/>
      <c r="X173" s="13"/>
      <c r="Y173" s="17" t="s">
        <v>45</v>
      </c>
      <c r="Z173" s="9" t="s">
        <v>1058</v>
      </c>
      <c r="AA173" s="12" t="str">
        <f t="shared" si="1"/>
        <v>{
    "id": "M6-NyO-23a-I-2-EN-EN",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B173" s="13" t="str">
        <f t="shared" si="2"/>
        <v>M6-NyO-23a-I-2</v>
      </c>
      <c r="AC173" s="13" t="str">
        <f t="shared" si="3"/>
        <v>M6-NyO-23a-I-2-EN</v>
      </c>
      <c r="AD173" s="8" t="s">
        <v>47</v>
      </c>
      <c r="AE173" s="13"/>
      <c r="AF173" s="8" t="s">
        <v>48</v>
      </c>
      <c r="AG173" s="8" t="s">
        <v>49</v>
      </c>
    </row>
    <row r="174" ht="112.5" customHeight="1">
      <c r="A174" s="6" t="s">
        <v>1048</v>
      </c>
      <c r="B174" s="6" t="s">
        <v>1049</v>
      </c>
      <c r="C174" s="8" t="s">
        <v>35</v>
      </c>
      <c r="D174" s="7" t="s">
        <v>36</v>
      </c>
      <c r="E174" s="6"/>
      <c r="F174" s="10" t="s">
        <v>1059</v>
      </c>
      <c r="G174" s="10"/>
      <c r="H174" s="10"/>
      <c r="I174" s="6" t="s">
        <v>1051</v>
      </c>
      <c r="J174" s="8" t="s">
        <v>1052</v>
      </c>
      <c r="K174" s="10" t="s">
        <v>1053</v>
      </c>
      <c r="L174" s="10"/>
      <c r="M174" s="6" t="s">
        <v>43</v>
      </c>
      <c r="N174" s="24" t="s">
        <v>1054</v>
      </c>
      <c r="O174" s="24" t="s">
        <v>1055</v>
      </c>
      <c r="P174" s="12"/>
      <c r="Q174" s="13"/>
      <c r="R174" s="12"/>
      <c r="S174" s="12"/>
      <c r="T174" s="12"/>
      <c r="U174" s="12"/>
      <c r="V174" s="12"/>
      <c r="W174" s="12"/>
      <c r="X174" s="14"/>
      <c r="Y174" s="17" t="s">
        <v>45</v>
      </c>
      <c r="Z174" s="9" t="s">
        <v>1060</v>
      </c>
      <c r="AA174" s="12" t="str">
        <f t="shared" si="1"/>
        <v>{
    "id": "M6-NyO-23a-I-3-EN-EN",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B174" s="13" t="str">
        <f t="shared" si="2"/>
        <v>M6-NyO-23a-I-3</v>
      </c>
      <c r="AC174" s="13" t="str">
        <f t="shared" si="3"/>
        <v>M6-NyO-23a-I-3-EN</v>
      </c>
      <c r="AD174" s="8" t="s">
        <v>47</v>
      </c>
      <c r="AE174" s="13"/>
      <c r="AF174" s="8" t="s">
        <v>48</v>
      </c>
      <c r="AG174" s="8" t="s">
        <v>49</v>
      </c>
    </row>
    <row r="175" ht="112.5" customHeight="1">
      <c r="A175" s="6" t="s">
        <v>1048</v>
      </c>
      <c r="B175" s="6" t="s">
        <v>1049</v>
      </c>
      <c r="C175" s="8" t="s">
        <v>35</v>
      </c>
      <c r="D175" s="7" t="s">
        <v>36</v>
      </c>
      <c r="E175" s="6"/>
      <c r="F175" s="10" t="s">
        <v>1061</v>
      </c>
      <c r="G175" s="10"/>
      <c r="H175" s="10"/>
      <c r="I175" s="6" t="s">
        <v>1051</v>
      </c>
      <c r="J175" s="8" t="s">
        <v>1052</v>
      </c>
      <c r="K175" s="10" t="s">
        <v>1053</v>
      </c>
      <c r="L175" s="10"/>
      <c r="M175" s="6" t="s">
        <v>43</v>
      </c>
      <c r="N175" s="24" t="s">
        <v>1054</v>
      </c>
      <c r="O175" s="24" t="s">
        <v>1055</v>
      </c>
      <c r="P175" s="12"/>
      <c r="Q175" s="13"/>
      <c r="R175" s="12"/>
      <c r="S175" s="12"/>
      <c r="T175" s="12"/>
      <c r="U175" s="12"/>
      <c r="V175" s="12"/>
      <c r="W175" s="12"/>
      <c r="X175" s="14"/>
      <c r="Y175" s="17" t="s">
        <v>45</v>
      </c>
      <c r="Z175" s="9" t="s">
        <v>1062</v>
      </c>
      <c r="AA175" s="12" t="str">
        <f t="shared" si="1"/>
        <v>{"id":"M6-NyO-23a-I-4-EN-EN","stimulus":"&lt;p&gt;Select the figure that represents the fraction &lt;span class=\"fr-math-v2 fr-draggable\" contenteditable=\"false\" data-original-math=\"\\(\\frac{3}{5}\\)\" draggable=\"true\"&gt;\\(\\frac{3}{5}\\)&lt;/span&gt;.&lt;/p&gt;","hint":"&lt;p&gt;The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width=\"300\"&gt;&lt;/img&gt;&lt;/div&gt;","function":""},{"name":"A5","label":"&lt;div style=\"display:flex; justify-content:center;\"&gt;&lt;img src=\"https://blueberry-assets.oneclick.es/{{Q5}}\" width=\"300\"&gt;&lt;/img&gt;&lt;/div&gt;","function":"","incorrect":true}],"uniques":true},"algorithm":{"name":"trueFalse","template":"Multiple choice – standard","params":{"countCorrect":1,"countIncorrect":2,"showCheckIcon":false,"columns":3}}}</v>
      </c>
      <c r="AB175" s="13" t="str">
        <f t="shared" si="2"/>
        <v>M6-NyO-23a-I-4</v>
      </c>
      <c r="AC175" s="13" t="str">
        <f t="shared" si="3"/>
        <v>M6-NyO-23a-I-4-EN</v>
      </c>
      <c r="AD175" s="8" t="s">
        <v>47</v>
      </c>
      <c r="AE175" s="13"/>
      <c r="AF175" s="8" t="s">
        <v>48</v>
      </c>
      <c r="AG175" s="8" t="s">
        <v>49</v>
      </c>
    </row>
    <row r="176" ht="112.5" customHeight="1">
      <c r="A176" s="6" t="s">
        <v>1048</v>
      </c>
      <c r="B176" s="6" t="s">
        <v>1049</v>
      </c>
      <c r="C176" s="8" t="s">
        <v>35</v>
      </c>
      <c r="D176" s="7" t="s">
        <v>36</v>
      </c>
      <c r="E176" s="6"/>
      <c r="F176" s="10" t="s">
        <v>1063</v>
      </c>
      <c r="G176" s="10"/>
      <c r="H176" s="10"/>
      <c r="I176" s="6" t="s">
        <v>1051</v>
      </c>
      <c r="J176" s="8" t="s">
        <v>1052</v>
      </c>
      <c r="K176" s="10" t="s">
        <v>1053</v>
      </c>
      <c r="L176" s="10"/>
      <c r="M176" s="6" t="s">
        <v>43</v>
      </c>
      <c r="N176" s="24" t="s">
        <v>1054</v>
      </c>
      <c r="O176" s="24" t="s">
        <v>1055</v>
      </c>
      <c r="P176" s="12"/>
      <c r="Q176" s="13"/>
      <c r="R176" s="12"/>
      <c r="S176" s="12"/>
      <c r="T176" s="12"/>
      <c r="U176" s="12"/>
      <c r="V176" s="12"/>
      <c r="W176" s="12"/>
      <c r="X176" s="14"/>
      <c r="Y176" s="17" t="s">
        <v>45</v>
      </c>
      <c r="Z176" s="9" t="s">
        <v>1064</v>
      </c>
      <c r="AA176" s="12" t="str">
        <f t="shared" si="1"/>
        <v>{"id":"M6-NyO-23a-I-5-EN-EN","stimulus":"&lt;p&gt;Select the figure that represents the fraction &lt;span class=\"fr-math-v2 fr-draggable\" contenteditable=\"false\" data-original-math=\"\\(\\frac{2}{3}\\)\" draggable=\"true\"&gt;\\(\\frac{2}{3}\\)&lt;/span&gt;.&lt;/p&gt;","hint":"&lt;p&gt;The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width=\"300\"&gt;&lt;/img&gt;&lt;/div&gt;","function":"","incorrect":true},{"name":"A5","label":"&lt;div style=\"display:flex; justify-content:center;\"&gt;&lt;img src=\"https://blueberry-assets.oneclick.es/{{Q5}}\" width=\"300\"&gt;&lt;/img&gt;&lt;/div&gt;","function":""}],"uniques":true},"algorithm":{"name":"trueFalse","template":"Multiple choice – standard","params":{"countCorrect":1,"countIncorrect":2,"showCheckIcon":false,"columns":3}}}</v>
      </c>
      <c r="AB176" s="13" t="str">
        <f t="shared" si="2"/>
        <v>M6-NyO-23a-I-5</v>
      </c>
      <c r="AC176" s="13" t="str">
        <f t="shared" si="3"/>
        <v>M6-NyO-23a-I-5-EN</v>
      </c>
      <c r="AD176" s="8" t="s">
        <v>47</v>
      </c>
      <c r="AE176" s="13"/>
      <c r="AF176" s="8" t="s">
        <v>48</v>
      </c>
      <c r="AG176" s="8" t="s">
        <v>49</v>
      </c>
    </row>
    <row r="177" ht="112.5" customHeight="1">
      <c r="A177" s="6" t="s">
        <v>1048</v>
      </c>
      <c r="B177" s="6" t="s">
        <v>1049</v>
      </c>
      <c r="C177" s="8" t="s">
        <v>50</v>
      </c>
      <c r="D177" s="7" t="s">
        <v>36</v>
      </c>
      <c r="E177" s="6"/>
      <c r="F177" s="10" t="s">
        <v>1065</v>
      </c>
      <c r="G177" s="11" t="s">
        <v>1066</v>
      </c>
      <c r="H177" s="10"/>
      <c r="I177" s="6" t="s">
        <v>1051</v>
      </c>
      <c r="J177" s="6" t="s">
        <v>168</v>
      </c>
      <c r="K177" s="10" t="s">
        <v>1067</v>
      </c>
      <c r="L177" s="10" t="s">
        <v>1068</v>
      </c>
      <c r="M177" s="6" t="s">
        <v>43</v>
      </c>
      <c r="N177" s="24" t="s">
        <v>1054</v>
      </c>
      <c r="O177" s="24" t="s">
        <v>1055</v>
      </c>
      <c r="P177" s="12"/>
      <c r="Q177" s="13"/>
      <c r="R177" s="12"/>
      <c r="S177" s="12"/>
      <c r="T177" s="12"/>
      <c r="U177" s="12"/>
      <c r="V177" s="12"/>
      <c r="W177" s="12"/>
      <c r="X177" s="14"/>
      <c r="Y177" s="17" t="s">
        <v>45</v>
      </c>
      <c r="Z177" s="9" t="s">
        <v>1069</v>
      </c>
      <c r="AA177" s="12" t="str">
        <f t="shared" si="1"/>
        <v>{
    "id": "M6-NyO-23a-E-1-EN-EN",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"&lt;p&gt;he denominator represents the number of parts the figure is divided into, and the numerator represents the colored part.&lt;&lt;/p&gt;",
    "seed": {
        "parameters": [
            {
                "name": "Q1",
                "label": null,
                "list": [
                    "M6_NyO_23a_1.svg",
                    "M6_NyO_23a_2.svg"
                ]
            }
        ],
        "calculated": [
            {
                "name": "A1",
                "label": "",
                "function": "\\frac{2}{5}"
            }
        ],
        "uniques": true
    },
    "algorithm": {
        "name": "calculateOperation",
        "params": {
            "method": "equivLiteral",
            "keyboard": "INTERMEDIATE"
        }
    }
}</v>
      </c>
      <c r="AB177" s="13" t="str">
        <f t="shared" si="2"/>
        <v>M6-NyO-23a-E-1</v>
      </c>
      <c r="AC177" s="13" t="str">
        <f t="shared" si="3"/>
        <v>M6-NyO-23a-E-1-EN</v>
      </c>
      <c r="AD177" s="8" t="s">
        <v>47</v>
      </c>
      <c r="AE177" s="13"/>
      <c r="AF177" s="8" t="s">
        <v>48</v>
      </c>
      <c r="AG177" s="8" t="s">
        <v>49</v>
      </c>
    </row>
    <row r="178" ht="112.5" customHeight="1">
      <c r="A178" s="6" t="s">
        <v>1048</v>
      </c>
      <c r="B178" s="6" t="s">
        <v>1049</v>
      </c>
      <c r="C178" s="8" t="s">
        <v>50</v>
      </c>
      <c r="D178" s="7" t="s">
        <v>36</v>
      </c>
      <c r="E178" s="6"/>
      <c r="F178" s="10" t="s">
        <v>1065</v>
      </c>
      <c r="G178" s="11" t="s">
        <v>1066</v>
      </c>
      <c r="H178" s="10"/>
      <c r="I178" s="6" t="s">
        <v>1051</v>
      </c>
      <c r="J178" s="6" t="s">
        <v>168</v>
      </c>
      <c r="K178" s="10" t="s">
        <v>1070</v>
      </c>
      <c r="L178" s="10" t="s">
        <v>1071</v>
      </c>
      <c r="M178" s="6" t="s">
        <v>43</v>
      </c>
      <c r="N178" s="24" t="s">
        <v>1054</v>
      </c>
      <c r="O178" s="24" t="s">
        <v>1055</v>
      </c>
      <c r="P178" s="12"/>
      <c r="Q178" s="13"/>
      <c r="R178" s="12"/>
      <c r="S178" s="12"/>
      <c r="T178" s="12"/>
      <c r="U178" s="12"/>
      <c r="V178" s="12"/>
      <c r="W178" s="12"/>
      <c r="X178" s="14"/>
      <c r="Y178" s="17" t="s">
        <v>45</v>
      </c>
      <c r="Z178" s="9" t="s">
        <v>1072</v>
      </c>
      <c r="AA178" s="12" t="str">
        <f t="shared" si="1"/>
        <v>{
    "id": "M6-NyO-23a-E-2-EN-EN",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"M6_NyO_23a_3.svg",
                    "M6_NyO_23a_4.svg"
                ]
            }
        ],
        "calculated": [
            {
                "name": "A1",
                "label": "{{function}}",
                "function": "\\frac{2}{6}"
            }
        ],
        "uniques": true
    },
    "algorithm": {
        "name": "calculateOperation",
        "params": {
            "method": "equivLiteral",
            "keyboard": "INTERMEDIATE"
        }
    }
}</v>
      </c>
      <c r="AB178" s="13" t="str">
        <f t="shared" si="2"/>
        <v>M6-NyO-23a-E-2</v>
      </c>
      <c r="AC178" s="13" t="str">
        <f t="shared" si="3"/>
        <v>M6-NyO-23a-E-2-EN</v>
      </c>
      <c r="AD178" s="8" t="s">
        <v>47</v>
      </c>
      <c r="AE178" s="13"/>
      <c r="AF178" s="8" t="s">
        <v>48</v>
      </c>
      <c r="AG178" s="8" t="s">
        <v>49</v>
      </c>
    </row>
    <row r="179" ht="112.5" customHeight="1">
      <c r="A179" s="6" t="s">
        <v>1048</v>
      </c>
      <c r="B179" s="6" t="s">
        <v>1049</v>
      </c>
      <c r="C179" s="8" t="s">
        <v>50</v>
      </c>
      <c r="D179" s="7" t="s">
        <v>36</v>
      </c>
      <c r="E179" s="6"/>
      <c r="F179" s="10" t="s">
        <v>1065</v>
      </c>
      <c r="G179" s="11" t="s">
        <v>1066</v>
      </c>
      <c r="H179" s="10"/>
      <c r="I179" s="6" t="s">
        <v>1051</v>
      </c>
      <c r="J179" s="6" t="s">
        <v>168</v>
      </c>
      <c r="K179" s="10" t="s">
        <v>1073</v>
      </c>
      <c r="L179" s="10" t="s">
        <v>1074</v>
      </c>
      <c r="M179" s="6" t="s">
        <v>43</v>
      </c>
      <c r="N179" s="24" t="s">
        <v>1054</v>
      </c>
      <c r="O179" s="24" t="s">
        <v>1055</v>
      </c>
      <c r="P179" s="12"/>
      <c r="Q179" s="13"/>
      <c r="R179" s="12"/>
      <c r="S179" s="12"/>
      <c r="T179" s="12"/>
      <c r="U179" s="12"/>
      <c r="V179" s="12"/>
      <c r="W179" s="12"/>
      <c r="X179" s="14"/>
      <c r="Y179" s="17" t="s">
        <v>45</v>
      </c>
      <c r="Z179" s="9" t="s">
        <v>1075</v>
      </c>
      <c r="AA179" s="12" t="str">
        <f t="shared" si="1"/>
        <v>{
    "id": "M6-NyO-23a-E-3-EN-EN",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"M6_NyO_23a_5.svg",
                    "M6_NyO_23a_6.svg"
                ]
            }
        ],
        "calculated": [
            {
                "name": "A1",
                "label": "",
                "function": "\\frac{3}{6}"
            }
        ],
        "uniques": true
    },
    "algorithm": {
        "name": "calculateOperation",
        "params": {
            "method": "equivLiteral",
            "keyboard": "INTERMEDIATE"
        }
    }
}</v>
      </c>
      <c r="AB179" s="13" t="str">
        <f t="shared" si="2"/>
        <v>M6-NyO-23a-E-3</v>
      </c>
      <c r="AC179" s="13" t="str">
        <f t="shared" si="3"/>
        <v>M6-NyO-23a-E-3-EN</v>
      </c>
      <c r="AD179" s="8" t="s">
        <v>47</v>
      </c>
      <c r="AE179" s="13"/>
      <c r="AF179" s="8" t="s">
        <v>48</v>
      </c>
      <c r="AG179" s="8" t="s">
        <v>49</v>
      </c>
    </row>
    <row r="180" ht="112.5" customHeight="1">
      <c r="A180" s="6" t="s">
        <v>1048</v>
      </c>
      <c r="B180" s="6" t="s">
        <v>1049</v>
      </c>
      <c r="C180" s="8" t="s">
        <v>50</v>
      </c>
      <c r="D180" s="7" t="s">
        <v>36</v>
      </c>
      <c r="E180" s="6"/>
      <c r="F180" s="10" t="s">
        <v>1065</v>
      </c>
      <c r="G180" s="11" t="s">
        <v>1066</v>
      </c>
      <c r="H180" s="10"/>
      <c r="I180" s="6" t="s">
        <v>1051</v>
      </c>
      <c r="J180" s="6" t="s">
        <v>168</v>
      </c>
      <c r="K180" s="10" t="s">
        <v>1076</v>
      </c>
      <c r="L180" s="10" t="s">
        <v>1077</v>
      </c>
      <c r="M180" s="6" t="s">
        <v>43</v>
      </c>
      <c r="N180" s="24" t="s">
        <v>1054</v>
      </c>
      <c r="O180" s="24" t="s">
        <v>1055</v>
      </c>
      <c r="P180" s="12"/>
      <c r="Q180" s="13"/>
      <c r="R180" s="12"/>
      <c r="S180" s="12"/>
      <c r="T180" s="12"/>
      <c r="U180" s="12"/>
      <c r="V180" s="12"/>
      <c r="W180" s="12"/>
      <c r="X180" s="14"/>
      <c r="Y180" s="17" t="s">
        <v>45</v>
      </c>
      <c r="Z180" s="9" t="s">
        <v>1078</v>
      </c>
      <c r="AA180" s="12" t="str">
        <f t="shared" si="1"/>
        <v>{
    "id": "M6-NyO-23a-E-4-EN-EN",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"M6_NyO_23a_7.svg",
                    "M6_NyO_23a_8.svg"
                ]
            }
        ],
        "calculated": [
            {
                "name": "A1",
                "label": "{{function}}",
                "function": "\\frac{3}{5}"
            }
        ],
        "uniques": true
    },
    "algorithm": {
        "name": "calculateOperation",
        "params": {
            "method": "equivLiteral",
            "keyboard": "INTERMEDIATE"
        }
    }
}</v>
      </c>
      <c r="AB180" s="13" t="str">
        <f t="shared" si="2"/>
        <v>M6-NyO-23a-E-4</v>
      </c>
      <c r="AC180" s="13" t="str">
        <f t="shared" si="3"/>
        <v>M6-NyO-23a-E-4-EN</v>
      </c>
      <c r="AD180" s="8" t="s">
        <v>47</v>
      </c>
      <c r="AE180" s="13"/>
      <c r="AF180" s="8" t="s">
        <v>48</v>
      </c>
      <c r="AG180" s="8" t="s">
        <v>49</v>
      </c>
    </row>
    <row r="181" ht="112.5" customHeight="1">
      <c r="A181" s="6" t="s">
        <v>1048</v>
      </c>
      <c r="B181" s="6" t="s">
        <v>1049</v>
      </c>
      <c r="C181" s="8" t="s">
        <v>50</v>
      </c>
      <c r="D181" s="7" t="s">
        <v>36</v>
      </c>
      <c r="E181" s="6"/>
      <c r="F181" s="10" t="s">
        <v>1065</v>
      </c>
      <c r="G181" s="11" t="s">
        <v>1066</v>
      </c>
      <c r="H181" s="10"/>
      <c r="I181" s="6" t="s">
        <v>1051</v>
      </c>
      <c r="J181" s="6" t="s">
        <v>168</v>
      </c>
      <c r="K181" s="10" t="s">
        <v>1079</v>
      </c>
      <c r="L181" s="10" t="s">
        <v>1080</v>
      </c>
      <c r="M181" s="6" t="s">
        <v>43</v>
      </c>
      <c r="N181" s="24" t="s">
        <v>1054</v>
      </c>
      <c r="O181" s="24" t="s">
        <v>1055</v>
      </c>
      <c r="P181" s="12"/>
      <c r="Q181" s="13"/>
      <c r="R181" s="12"/>
      <c r="S181" s="12"/>
      <c r="T181" s="12"/>
      <c r="U181" s="12"/>
      <c r="V181" s="12"/>
      <c r="W181" s="12"/>
      <c r="X181" s="14"/>
      <c r="Y181" s="17" t="s">
        <v>45</v>
      </c>
      <c r="Z181" s="9" t="s">
        <v>1081</v>
      </c>
      <c r="AA181" s="12" t="str">
        <f t="shared" si="1"/>
        <v>{
    "id": "M6-NyO-23a-E-5-EN-EN",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"M6_NyO_23a_9.svg",
                    "M6_NyO_23a_10.svg"
                ]
            }
        ],
        "calculated": [
            {
                "name": "A1",
                "label": "{{function}}",
                "function": "\\frac{2}{3}"
            }
        ],
        "uniques": true
    },
    "algorithm": {
        "name": "calculateOperation",
        "params": {
            "method": "equivLiteral",
            "keyboard": "INTERMEDIATE"
        }
    }
}</v>
      </c>
      <c r="AB181" s="13" t="str">
        <f t="shared" si="2"/>
        <v>M6-NyO-23a-E-5</v>
      </c>
      <c r="AC181" s="13" t="str">
        <f t="shared" si="3"/>
        <v>M6-NyO-23a-E-5-EN</v>
      </c>
      <c r="AD181" s="8" t="s">
        <v>47</v>
      </c>
      <c r="AE181" s="13"/>
      <c r="AF181" s="8" t="s">
        <v>48</v>
      </c>
      <c r="AG181" s="8" t="s">
        <v>49</v>
      </c>
    </row>
    <row r="182" ht="112.5" customHeight="1">
      <c r="A182" s="6" t="s">
        <v>1082</v>
      </c>
      <c r="B182" s="6" t="s">
        <v>1083</v>
      </c>
      <c r="C182" s="6" t="s">
        <v>35</v>
      </c>
      <c r="D182" s="7" t="s">
        <v>36</v>
      </c>
      <c r="E182" s="6"/>
      <c r="F182" s="10" t="s">
        <v>1084</v>
      </c>
      <c r="G182" s="10"/>
      <c r="H182" s="10"/>
      <c r="I182" s="6" t="s">
        <v>212</v>
      </c>
      <c r="J182" s="6" t="s">
        <v>313</v>
      </c>
      <c r="K182" s="10" t="s">
        <v>1085</v>
      </c>
      <c r="L182" s="10" t="s">
        <v>1086</v>
      </c>
      <c r="M182" s="6" t="s">
        <v>43</v>
      </c>
      <c r="N182" s="10" t="s">
        <v>1087</v>
      </c>
      <c r="O182" s="11" t="s">
        <v>1088</v>
      </c>
      <c r="P182" s="12"/>
      <c r="Q182" s="13"/>
      <c r="R182" s="16"/>
      <c r="S182" s="16"/>
      <c r="T182" s="16"/>
      <c r="U182" s="16"/>
      <c r="V182" s="16"/>
      <c r="W182" s="16"/>
      <c r="X182" s="11"/>
      <c r="Y182" s="17" t="s">
        <v>45</v>
      </c>
      <c r="Z182" s="9" t="s">
        <v>1089</v>
      </c>
      <c r="AA182" s="12" t="str">
        <f t="shared" si="1"/>
        <v>{
    "id": "M6-NyO-24a-I-1-EN-EN",
    "stimulus": "&lt;p&gt;Drag each fraction to its equivalent.&lt;/p&gt;",
    "hint": "&lt;p&gt;Equivalent fractions are obtained by multiplying or dividing the numerator and denominator by the same number.&lt;/p&gt;",
    "feedback": "&lt;p&gt;To find an equivalent fraction, you must multiply or divide the numerator and denominator by the same number.&lt;/p&gt;",
    "seed": {
        "parameters": [
            {
                "name": "Q1",
                "label": null,
                "list": [
                    1,
                    2,
                    3,
                    4
                ]
            },
            {
                "name": "Q2",
                "label": null,
                "list": [
                    1,
                    2,
                    3,
                    4
                ]
            },
            {
                "name": "Q3",
                "label": null,
                "list": [
                    1,
                    2,
                    3,
                    4
                ]
            },
            {
                "name": "Q4",
                "label": null,
                "list": [
                    1,
                    2,
                    3,
                    4
                ]
            }
        ],
        "calculated": [
            {
                "name": "T11",
                "label": "{{function}}",
                "function": "{{Q1}}",
                "temp": true
            },
            {
                "name": "T12",
                "label": "{{function}}",
                "function": "{{Q1}}+{{Q2}}",
                "temp": true
            },
            {
                "name": "T111",
                "label": "{{function}}",
                "function": "{{Q1}}*2",
                "temp": true
            },
            {
                "name": "T122",
                "label": "{{function}}",
                "function": "({{Q1}}+{{Q2}})*2",
                "temp": true
            },
            {
                "name": "T21",
                "label": "{{function}}",
                "function": "{{Q3}}",
                "temp": true
            },
            {
                "name": "T22",
                "label": "{{function}}",
                "function": "{{Q3}}+{{Q4}}",
                "temp": true
            },
            {
                "name": "T211",
                "label": "{{function}}",
                "function": "{{Q3}}*3",
                "temp": true
            },
            {
                "name": "T222",
                "label": "{{function}}",
                "function": "({{Q3}}+{{Q4}})*3",
                "temp": true
            },
            {
                "name": "T31",
                "label": "{{function}}",
                "function": "{{Q1}}",
                "temp": true
            },
            {
                "name": "T32",
                "label": "{{function}}",
                "function": "{{Q1}}+{{Q3}}",
                "temp": true
            },
            {
                "name": "T311",
                "label": "{{function}}",
                "function": "{{Q1}}*5",
                "temp": true
            },
            {
                "name": "T322",
                "label": "{{function}}",
                "function": "({{Q1}}+{{Q3}})*5",
                "temp": true
            },
            {
                "name": "A1",
                "label": "&lt;span class=\"fr-math-v2 fr-draggable\" contenteditable=\"false\" data-original-math=\"\\(\\frac{{{T11}}}{{{T12}}}\\)\" draggable=\"true\"&gt;\\(\\frac{{{T11}}}{{{T12}}}\\)&lt;/span&gt;",
                "function": "&lt;span class=\"fr-math-v2 fr-draggable\" contenteditable=\"false\" data-original-math=\"\\(\\frac{{{T111}}}{{{T122}}}\\)\" draggable=\"true\"&gt;\\(\\frac{{{T111}}}{{{T122}}}\\)&lt;/span&gt; ",
                "feedback": "If you multiply the numerator and denominator of the fraction &lt;span class=\"fr-math-v2 fr-draggable\" contenteditable=\"false\" data-original-math=\"\\(\\frac{{{T11}}}{{{T12}}}\\)\" draggable=\"true\"&gt;\\(\\frac{{{T11}}}{{{T12}}}\\)&lt;/span&gt; by 2, you get the equivalent fraction &lt;span class=\"fr-math-v2 fr-draggable\" contenteditable=\"false\" data-original-math=\"\\(\\frac{{{T111}}}{{{T122}}}\\)\" draggable=\"true\"&gt;\\(\\frac{{{T111}}}{{{T122}}}\\)&lt;/span&gt;."
            },
            {
                "name": "A2",
                "label": "&lt;span class=\"fr-math-v2 fr-draggable\" contenteditable=\"false\" data-original-math=\"\\(\\frac{{{T21}}}{{{T22}}}\\)\" draggable=\"true\"&gt;\\(\\frac{{{T21}}}{{{T22}}}\\)&lt;/span&gt;",
                "function": "&lt;span class=\"fr-math-v2 fr-draggable\" contenteditable=\"false\" data-original-math=\"\\(\\frac{{{T211}}}{{{T222}}}\\)\" draggable=\"true\"&gt;\\(\\frac{{{T211}}}{{{T222}}}\\)&lt;/span&gt; ",
                "feedback": "If you multiply the numerator and denominator of the fraction &lt;span class=\"fr-math-v2 fr-draggable\" contenteditable=\"false\" data-original-math=\"\\(\\frac{{{T21}}}{{{T22}}}\\)\" draggable=\"true\"&gt;\\(\\frac{{{T21}}}{{{T22}}}\\)&lt;/span&gt; by 3, you get the equivalent fraction &lt;span class=\"fr-math-v2 fr-draggable\" contenteditable=\"false\" data-original-math=\"\\(\\frac{{{T211}}}{{{T222}}}\\)\" draggable=\"true\"&gt;\\(\\frac{{{T211}}}{{{T222}}}\\)&lt;/span&gt;."
            },
            {
                "name": "A3",
                "label": "&lt;span class=\"fr-math-v2 fr-draggable\" contenteditable=\"false\" data-original-math=\"\\(\\frac{{{T31}}}{{{T32}}}\\)\" draggable=\"true\"&gt;\\(\\frac{{{T31}}}{{{T32}}}\\)&lt;/span&gt;",
                "function": "&lt;span class=\"fr-math-v2 fr-draggable\" contenteditable=\"false\" data-original-math=\"\\(\\frac{{{T311}}}{{{T322}}}\\)\" draggable=\"true\"&gt;\\(\\frac{{{T311}}}{{{T322}}}\\)&lt;/span&gt; ",
                "feedback": "If you multiply the numerator and denominator of the fraction &lt;span class=\"fr-math-v2 fr-draggable\" contenteditable=\"false\" data-original-math=\"\\(\\frac{{{T31}}}{{{T32}}}\\)\" draggable=\"true\"&gt;\\(\\frac{{{T31}}}{{{T32}}}\\)&lt;/span&gt; by 5, you get the equivalent fraction &lt;span class=\"fr-math-v2 fr-draggable\" contenteditable=\"false\" data-original-math=\"\\(\\frac{{{T311}}}{{{T322}}}\\)\" draggable=\"true\"&gt;\\(\\frac{{{T311}}}{{{T322}}}\\)&lt;/span&gt;."
            }
        ],
        "uniques": true
    },
    "algorithm": {
        "name": "linkOperationResult",
        "template": "Match list",
        "params": {
            "invert": true
        }
    }
}</v>
      </c>
      <c r="AB182" s="13" t="str">
        <f t="shared" si="2"/>
        <v>M6-NyO-24a-I-1</v>
      </c>
      <c r="AC182" s="13" t="str">
        <f t="shared" si="3"/>
        <v>M6-NyO-24a-I-1-EN</v>
      </c>
      <c r="AD182" s="8" t="s">
        <v>47</v>
      </c>
      <c r="AE182" s="13"/>
      <c r="AF182" s="8" t="s">
        <v>48</v>
      </c>
      <c r="AG182" s="8" t="s">
        <v>49</v>
      </c>
    </row>
    <row r="183" ht="112.5" customHeight="1">
      <c r="A183" s="6" t="s">
        <v>1082</v>
      </c>
      <c r="B183" s="6" t="s">
        <v>1083</v>
      </c>
      <c r="C183" s="6" t="s">
        <v>50</v>
      </c>
      <c r="D183" s="7" t="s">
        <v>36</v>
      </c>
      <c r="E183" s="6"/>
      <c r="F183" s="11" t="s">
        <v>1090</v>
      </c>
      <c r="G183" s="10" t="s">
        <v>1091</v>
      </c>
      <c r="H183" s="10" t="s">
        <v>1092</v>
      </c>
      <c r="I183" s="6" t="s">
        <v>212</v>
      </c>
      <c r="J183" s="6" t="s">
        <v>103</v>
      </c>
      <c r="K183" s="10" t="s">
        <v>1093</v>
      </c>
      <c r="L183" s="10" t="s">
        <v>1094</v>
      </c>
      <c r="M183" s="6" t="s">
        <v>43</v>
      </c>
      <c r="N183" s="11" t="s">
        <v>1087</v>
      </c>
      <c r="O183" s="11" t="s">
        <v>1095</v>
      </c>
      <c r="P183" s="12"/>
      <c r="Q183" s="13"/>
      <c r="R183" s="9"/>
      <c r="S183" s="9"/>
      <c r="T183" s="9"/>
      <c r="U183" s="9"/>
      <c r="V183" s="9"/>
      <c r="W183" s="12"/>
      <c r="X183" s="11"/>
      <c r="Y183" s="17" t="s">
        <v>45</v>
      </c>
      <c r="Z183" s="9" t="s">
        <v>1096</v>
      </c>
      <c r="AA183" s="12" t="str">
        <f t="shared" si="1"/>
        <v>{
    "id": "M6-NyO-24a-E-1-EN-EN",
    "stimulus": "&lt;p&gt;What should be the value of ? for these fractions to be equivalent?&lt;/p&gt;&lt;p style=\"text-align:center;\"&gt;&lt;span class=\"fr-math-v2 fr-draggable\" contenteditable=\"false\" data-original-math=\"\\(\\frac{{{Q1}}}{{{T1}}}\\)\" draggable=\"true\"&gt;\\(\\frac{{{Q1}}}{{{T1}}}\\)&lt;/span&gt; = &lt;span class=\"fr-math-v2 fr-draggable\" contenteditable=\"false\" data-original-math=\"\\(\\frac{\\text{?}}{{{T2}}}\\)\" draggable=\"true\"&gt;\\(\\frac{\\text{?}}{{{T2}}}\\)&lt;/span&gt;&lt;/p&gt;",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
    "seed": {
        "parameters": [
            {
                "name": "Q1",
                "label": null,
                "min": 1,
                "max": 10,
                "step": 1
            },
            {
                "name": "Q2",
                "label": null,
                "list": [
                    1,
                    2,
                    3,
                    4,
                    5
                ]
            },
            {
                "name": "Q3",
                "label": null,
                "list": [
                    2,
                    3,
                    4
                ]
            }
        ],
        "calculated": [
            {
                "name": "T1",
                "label": "{{function}}",
                "function": "{{Q1}}+{{Q2}}",
                "temp": true
            },
            {
                "name": "T2",
                "label": "{{function}}",
                "function": "({{Q1}}+{{Q2}})*{{Q3}}",
                "temp": true
            },
            {
                "name": "A1",
                "label": "{{function}}",
                "function": "{{Q1}}*{{Q3}}"
            },
            {
                "name": "T3",
                "label": "{{function}}",
                "function": "{{Q1}}*{{Q3}}",
                "temp": true
            }
        ],
        "uniques": true
    },
    "algorithm": {
        "name": "calculateOperation",
        "params": {
            "method": "equivLiteral",
            "keyboard": "NUMERICAL"
        }
    }
}</v>
      </c>
      <c r="AB183" s="13" t="str">
        <f t="shared" si="2"/>
        <v>M6-NyO-24a-E-1</v>
      </c>
      <c r="AC183" s="13" t="str">
        <f t="shared" si="3"/>
        <v>M6-NyO-24a-E-1-EN</v>
      </c>
      <c r="AD183" s="8" t="s">
        <v>47</v>
      </c>
      <c r="AE183" s="13"/>
      <c r="AF183" s="8" t="s">
        <v>48</v>
      </c>
      <c r="AG183" s="8" t="s">
        <v>49</v>
      </c>
    </row>
    <row r="184" ht="112.5" customHeight="1">
      <c r="A184" s="6" t="s">
        <v>1082</v>
      </c>
      <c r="B184" s="6" t="s">
        <v>1083</v>
      </c>
      <c r="C184" s="6" t="s">
        <v>50</v>
      </c>
      <c r="D184" s="7" t="s">
        <v>36</v>
      </c>
      <c r="E184" s="6"/>
      <c r="F184" s="11" t="s">
        <v>1097</v>
      </c>
      <c r="G184" s="10" t="s">
        <v>1091</v>
      </c>
      <c r="H184" s="10" t="s">
        <v>1098</v>
      </c>
      <c r="I184" s="6" t="s">
        <v>212</v>
      </c>
      <c r="J184" s="6" t="s">
        <v>103</v>
      </c>
      <c r="K184" s="10" t="s">
        <v>1093</v>
      </c>
      <c r="L184" s="10" t="s">
        <v>1099</v>
      </c>
      <c r="M184" s="6" t="s">
        <v>43</v>
      </c>
      <c r="N184" s="10" t="s">
        <v>1087</v>
      </c>
      <c r="O184" s="11" t="s">
        <v>1100</v>
      </c>
      <c r="P184" s="12"/>
      <c r="Q184" s="13"/>
      <c r="R184" s="16"/>
      <c r="S184" s="16"/>
      <c r="T184" s="16"/>
      <c r="U184" s="16"/>
      <c r="V184" s="16"/>
      <c r="W184" s="16"/>
      <c r="X184" s="11"/>
      <c r="Y184" s="17" t="s">
        <v>45</v>
      </c>
      <c r="Z184" s="9" t="s">
        <v>1101</v>
      </c>
      <c r="AA184" s="12" t="str">
        <f t="shared" si="1"/>
        <v>{
    "id": "M6-NyO-24a-E-2-EN-EN",
    "stimulus": "&lt;p&gt;What should be the value of ? for these fractions to be equivalent?&lt;/p&gt;&lt;p style=\"text-align:center;\"&gt;&lt;span class=\"fr-math-v2 fr-draggable\" contenteditable=\"false\" data-original-math=\"\\(\\frac{{{T1}}}{{{T2}}}\\)\" draggable=\"true\"&gt;\\(\\frac{{{T1}}}{{{T2}}}\\)&lt;/span&gt; = &lt;span class=\"fr-math-v2 fr-draggable\" contenteditable=\"false\" data-original-math=\"\\(\\frac{\\text{?}}{{{T3}}}\\)\" draggable=\"true\"&gt;\\(\\frac{\\text{?}}{{{T3}}}\\)&lt;/span&gt;&lt;/p&gt;",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
    "seed": {
        "parameters": [
            {
                "name": "Q1",
                "label": null,
                "min": 1,
                "max": 10,
                "step": 1
            },
            {
                "name": "Q2",
                "label": null,
                "list": [
                    1,
                    2,
                    3,
                    4,
                    5
                ]
            },
            {
                "name": "Q3",
                "label": null,
                "list": [
                    2,
                    3,
                    4
                ]
            }
        ],
        "calculated": [
            {
                "name": "T1",
                "label": "{{function}}",
                "function": "{{Q1}}*{{Q3}}",
                "temp": true
            },
            {
                "name": "T2",
                "label": "{{function}}",
                "function": "({{Q1}}+{{Q2}})*{{Q3}}",
                "temp": true
            },
            {
                "name": "T3",
                "label": "{{function}}",
                "function": "{{Q1}}+{{Q2}}",
                "temp": true
            },
            {
                "name": "A1",
                "label": "{{function}}",
                "function": "{{Q1}}"
            }
        ],
        "uniques": true
    },
    "algorithm": {
        "name": "calculateOperation",
        "params": {
            "method": "equivLiteral",
            "keyboard": "NUMERICAL"
        }
    }
}</v>
      </c>
      <c r="AB184" s="13" t="str">
        <f t="shared" si="2"/>
        <v>M6-NyO-24a-E-2</v>
      </c>
      <c r="AC184" s="13" t="str">
        <f t="shared" si="3"/>
        <v>M6-NyO-24a-E-2-EN</v>
      </c>
      <c r="AD184" s="8" t="s">
        <v>47</v>
      </c>
      <c r="AE184" s="13"/>
      <c r="AF184" s="8" t="s">
        <v>48</v>
      </c>
      <c r="AG184" s="8" t="s">
        <v>49</v>
      </c>
    </row>
    <row r="185" ht="112.5" customHeight="1">
      <c r="A185" s="6" t="s">
        <v>1082</v>
      </c>
      <c r="B185" s="6" t="s">
        <v>1083</v>
      </c>
      <c r="C185" s="6" t="s">
        <v>69</v>
      </c>
      <c r="D185" s="7" t="s">
        <v>36</v>
      </c>
      <c r="E185" s="6"/>
      <c r="F185" s="11" t="s">
        <v>1102</v>
      </c>
      <c r="G185" s="11" t="s">
        <v>1103</v>
      </c>
      <c r="H185" s="10"/>
      <c r="I185" s="6" t="s">
        <v>212</v>
      </c>
      <c r="J185" s="6" t="s">
        <v>103</v>
      </c>
      <c r="K185" s="11" t="s">
        <v>1104</v>
      </c>
      <c r="L185" s="11" t="s">
        <v>1105</v>
      </c>
      <c r="M185" s="8" t="s">
        <v>43</v>
      </c>
      <c r="N185" s="11" t="s">
        <v>1106</v>
      </c>
      <c r="O185" s="11" t="s">
        <v>1107</v>
      </c>
      <c r="P185" s="12"/>
      <c r="Q185" s="13"/>
      <c r="R185" s="16"/>
      <c r="S185" s="16"/>
      <c r="T185" s="16"/>
      <c r="U185" s="16"/>
      <c r="V185" s="9"/>
      <c r="W185" s="12"/>
      <c r="X185" s="13"/>
      <c r="Y185" s="17" t="s">
        <v>45</v>
      </c>
      <c r="Z185" s="9" t="s">
        <v>1108</v>
      </c>
      <c r="AA185" s="12" t="str">
        <f t="shared" si="1"/>
        <v>{
    "id": "M6-NyO-24a-A-1-EN-EN",
    "stimulus": "&lt;p&gt;Abel has downloaded &lt;span class=\"fr-math-v2 fr-draggable\" contenteditable=\"false\" data-original-math=\"\\(\\frac{{{Q1}}}{{{T1}}}\\)\" draggable=\"true\"&gt;\\(\\frac{{{Q1}}}{{{T1}}}\\)&lt;/span&gt; of a file. How would this fraction be written if the denominator was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B185" s="13" t="str">
        <f t="shared" si="2"/>
        <v>M6-NyO-24a-A-1</v>
      </c>
      <c r="AC185" s="13" t="str">
        <f t="shared" si="3"/>
        <v>M6-NyO-24a-A-1-EN</v>
      </c>
      <c r="AD185" s="8" t="s">
        <v>47</v>
      </c>
      <c r="AE185" s="8" t="s">
        <v>572</v>
      </c>
      <c r="AF185" s="8" t="s">
        <v>48</v>
      </c>
      <c r="AG185" s="8" t="s">
        <v>49</v>
      </c>
    </row>
    <row r="186" ht="112.5" customHeight="1">
      <c r="A186" s="6" t="s">
        <v>1082</v>
      </c>
      <c r="B186" s="6" t="s">
        <v>1083</v>
      </c>
      <c r="C186" s="6" t="s">
        <v>69</v>
      </c>
      <c r="D186" s="7" t="s">
        <v>36</v>
      </c>
      <c r="E186" s="6"/>
      <c r="F186" s="9" t="s">
        <v>1109</v>
      </c>
      <c r="G186" s="11" t="s">
        <v>1110</v>
      </c>
      <c r="H186" s="10"/>
      <c r="I186" s="6" t="s">
        <v>212</v>
      </c>
      <c r="J186" s="6" t="s">
        <v>103</v>
      </c>
      <c r="K186" s="11" t="s">
        <v>1104</v>
      </c>
      <c r="L186" s="11" t="s">
        <v>1111</v>
      </c>
      <c r="M186" s="8" t="s">
        <v>43</v>
      </c>
      <c r="N186" s="11" t="s">
        <v>1106</v>
      </c>
      <c r="O186" s="10" t="s">
        <v>1107</v>
      </c>
      <c r="P186" s="12"/>
      <c r="Q186" s="13"/>
      <c r="R186" s="12"/>
      <c r="S186" s="12"/>
      <c r="T186" s="12"/>
      <c r="U186" s="12"/>
      <c r="V186" s="12"/>
      <c r="W186" s="12"/>
      <c r="X186" s="13"/>
      <c r="Y186" s="17" t="s">
        <v>45</v>
      </c>
      <c r="Z186" s="9" t="s">
        <v>1112</v>
      </c>
      <c r="AA186" s="12" t="str">
        <f t="shared" si="1"/>
        <v>{
    "id": "M6-NyO-24a-A-2-EN-EN",
    "stimulus": "&lt;p&gt;During a soccer match, Julia's team won &lt;span class=\"fr-math-v2 fr-draggable\" contenteditable=\"false\" data-original-math=\"\\(\\frac{{{Q1}}}{{{T1}}}\\)\" draggable=\"true\"&gt;\\(\\frac{{{Q1}}}{{{T1}}}\\)&lt;/span&gt; of the time. How would you write this fraction if the denominator were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B186" s="13" t="str">
        <f t="shared" si="2"/>
        <v>M6-NyO-24a-A-2</v>
      </c>
      <c r="AC186" s="13" t="str">
        <f t="shared" si="3"/>
        <v>M6-NyO-24a-A-2-EN</v>
      </c>
      <c r="AD186" s="8" t="s">
        <v>47</v>
      </c>
      <c r="AE186" s="8" t="s">
        <v>572</v>
      </c>
      <c r="AF186" s="8" t="s">
        <v>48</v>
      </c>
      <c r="AG186" s="8" t="s">
        <v>49</v>
      </c>
    </row>
    <row r="187" ht="112.5" customHeight="1">
      <c r="A187" s="6" t="s">
        <v>1082</v>
      </c>
      <c r="B187" s="6" t="s">
        <v>1083</v>
      </c>
      <c r="C187" s="6" t="s">
        <v>69</v>
      </c>
      <c r="D187" s="7" t="s">
        <v>36</v>
      </c>
      <c r="E187" s="6"/>
      <c r="F187" s="9" t="s">
        <v>1113</v>
      </c>
      <c r="G187" s="11" t="s">
        <v>1114</v>
      </c>
      <c r="H187" s="10"/>
      <c r="I187" s="6" t="s">
        <v>212</v>
      </c>
      <c r="J187" s="6" t="s">
        <v>103</v>
      </c>
      <c r="K187" s="11" t="s">
        <v>1104</v>
      </c>
      <c r="L187" s="11" t="s">
        <v>1111</v>
      </c>
      <c r="M187" s="8" t="s">
        <v>43</v>
      </c>
      <c r="N187" s="11" t="s">
        <v>1106</v>
      </c>
      <c r="O187" s="10" t="s">
        <v>1107</v>
      </c>
      <c r="P187" s="12"/>
      <c r="Q187" s="13"/>
      <c r="R187" s="12"/>
      <c r="S187" s="12"/>
      <c r="T187" s="12"/>
      <c r="U187" s="12"/>
      <c r="V187" s="12"/>
      <c r="W187" s="12"/>
      <c r="X187" s="13"/>
      <c r="Y187" s="17" t="s">
        <v>45</v>
      </c>
      <c r="Z187" s="9" t="s">
        <v>1115</v>
      </c>
      <c r="AA187" s="12" t="str">
        <f t="shared" si="1"/>
        <v>{
    "id": "M6-NyO-24a-A-3-EN-EN",
    "stimulus": "&lt;p&gt;A reservoir is at &lt;span class=\"fr-math-v2 fr-draggable\" contenteditable=\"false\" data-original-math=\"\\(\\frac{{{Q1}}}{{{T1}}}\\)\" draggable=\"true\"&gt;\\(\\frac{{{Q1}}}{{{T1}}}\\)&lt;/span&gt; of its capacity. How would you write this fraction if the denominator were {{T3}}?&lt;/p&gt;",
    "template": "&lt;p&gt;The fraction of the water level would be {{response}}.&lt;/p&gt;",
    "hint": "&lt;p&gt;Equivalent fractions are obtained by multiplying or dividing the numerator and the denominator by the same number.&lt;/p&gt;",
    "feedback": "&lt;p&gt;Equivalent fractions are obtained by multiplying or dividing the numerator and the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B187" s="13" t="str">
        <f t="shared" si="2"/>
        <v>M6-NyO-24a-A-3</v>
      </c>
      <c r="AC187" s="13" t="str">
        <f t="shared" si="3"/>
        <v>M6-NyO-24a-A-3-EN</v>
      </c>
      <c r="AD187" s="8" t="s">
        <v>47</v>
      </c>
      <c r="AE187" s="8" t="s">
        <v>572</v>
      </c>
      <c r="AF187" s="8" t="s">
        <v>48</v>
      </c>
      <c r="AG187" s="8" t="s">
        <v>49</v>
      </c>
    </row>
    <row r="188" ht="112.5" customHeight="1">
      <c r="A188" s="6" t="s">
        <v>1116</v>
      </c>
      <c r="B188" s="6" t="s">
        <v>1117</v>
      </c>
      <c r="C188" s="6" t="s">
        <v>35</v>
      </c>
      <c r="D188" s="7" t="s">
        <v>36</v>
      </c>
      <c r="E188" s="6"/>
      <c r="F188" s="10" t="s">
        <v>1118</v>
      </c>
      <c r="G188" s="10"/>
      <c r="H188" s="10" t="s">
        <v>1119</v>
      </c>
      <c r="I188" s="6" t="s">
        <v>1120</v>
      </c>
      <c r="J188" s="6" t="s">
        <v>196</v>
      </c>
      <c r="K188" s="10" t="s">
        <v>1121</v>
      </c>
      <c r="L188" s="11" t="s">
        <v>1122</v>
      </c>
      <c r="M188" s="6" t="s">
        <v>43</v>
      </c>
      <c r="N188" s="11" t="s">
        <v>1123</v>
      </c>
      <c r="O188" s="11" t="s">
        <v>1124</v>
      </c>
      <c r="P188" s="12"/>
      <c r="Q188" s="13"/>
      <c r="R188" s="16"/>
      <c r="S188" s="16"/>
      <c r="T188" s="12"/>
      <c r="U188" s="16"/>
      <c r="V188" s="16"/>
      <c r="W188" s="9"/>
      <c r="X188" s="13"/>
      <c r="Y188" s="17" t="s">
        <v>45</v>
      </c>
      <c r="Z188" s="9" t="s">
        <v>1125</v>
      </c>
      <c r="AA188" s="12" t="str">
        <f t="shared" si="1"/>
        <v>{
    "id": "M6-NyO-26a-I-1-EN-EN",
    "stimulus": "&lt;p&gt;Classify these fractions.&lt;/p&gt;",
    "template": "&lt;table style=\"width: 100%;\"&gt;&lt;tbody&gt;&lt;tr&gt;&lt;td style=\"width: 50.0%; text-align: center; border: none;\"&gt;Proper&lt;/td&gt;&lt;td style=\"width: 50.0%; text-align: center; border: none;\"&gt;Improper&lt;/td&gt;&lt;/tr&gt;&lt;tr&gt;&lt;td style=\"width: 50.0%; text-align: center; border: none;\"&gt;{{response}}&lt;/td&gt;&lt;td style=\"width: 50.0%; text-align: center; border: none;\"&gt;{{response}}&lt;/td&gt;&lt;/tr&gt;&lt;/tbody&gt;&lt;/table&gt;",
    "hint": "&lt;p&gt;A proper fraction is one whose numerator is less than its denominator.&lt;/p&gt;",
    "feedback": "&lt;p&gt;A &lt;b&gt;proper fraction&lt;/b&gt; is one whose numerator is less than its denominator.&lt;/p&gt;&lt;p&gt;An &lt;b&gt;improper fraction&lt;/b&gt; is one whose numerator is greater than its denominator.&lt;/p&gt;",
    "seed": {
        "parameters": [
            {
                "name": "Q1",
                "label": null,
                "list": [
                    6,
                    7,
                    8,
                    9,
                    10
                ]
            },
            {
                "name": "Q2",
                "label": null,
                "list": [
                    1,
                    2,
                    3,
                    4,
                    5
                ]
            },
            {
                "name": "Q3",
                "label": null,
                "list": [
                    1,
                    2,
                    3,
                    4,
                    5
                ]
            }
        ],
        "calculated": [
            {
                "name": "T1",
                "label": "{{function}}",
                "function": "{{Q1}}-{{Q3}}",
                "temp": true
            },
            {
                "name": "T2",
                "label": "{{function}}",
                "function": "{{Q2}}+{{Q3}}",
                "temp": true
            },
            {
                "name": "A1",
                "label": "&lt;span class=\"fr-math-v2 fr-draggable\" contenteditable=\"false\" data-original-math=\"\\(\\frac{{{T1}}}{{{Q1}}}\\)\" draggable=\"true\"&gt;\\(\\frac{{{T1}}}{{{Q1}}}\\)&lt;/span&gt;",
                "function": "",
                "feedback": "The numerator must be less than the denominator to be a proper fraction."
            },
            {
                "name": "A2",
                "label": "&lt;span class=\"fr-math-v2 fr-draggable\" contenteditable=\"false\" data-original-math=\"\\(\\frac{{{T2}}}{{{Q2}}}\\)\" draggable=\"true\"&gt;\\(\\frac{{{T2}}}{{{Q2}}}\\)&lt;/span&gt;",
                "function": "",
                "feedback": "The numerator must be greater than the denominator to be an improper fraction."
            }
        ],
        "uniques": true
    },
    "algorithm": {
        "name": "calculateOperation",
        "template": "Cloze with drag &amp; drop",
        "params": {
            "keyboard": "INTERMEDIATE"
        }
    }
}</v>
      </c>
      <c r="AB188" s="13" t="str">
        <f t="shared" si="2"/>
        <v>M6-NyO-26a-I-1</v>
      </c>
      <c r="AC188" s="13" t="str">
        <f t="shared" si="3"/>
        <v>M6-NyO-26a-I-1-EN</v>
      </c>
      <c r="AD188" s="8" t="s">
        <v>47</v>
      </c>
      <c r="AE188" s="13"/>
      <c r="AF188" s="8" t="s">
        <v>48</v>
      </c>
      <c r="AG188" s="8" t="s">
        <v>49</v>
      </c>
    </row>
    <row r="189" ht="112.5" customHeight="1">
      <c r="A189" s="6" t="s">
        <v>1116</v>
      </c>
      <c r="B189" s="6" t="s">
        <v>1117</v>
      </c>
      <c r="C189" s="6" t="s">
        <v>50</v>
      </c>
      <c r="D189" s="7" t="s">
        <v>36</v>
      </c>
      <c r="E189" s="6"/>
      <c r="F189" s="9" t="s">
        <v>1126</v>
      </c>
      <c r="G189" s="10"/>
      <c r="H189" s="10"/>
      <c r="I189" s="6"/>
      <c r="J189" s="8" t="s">
        <v>1127</v>
      </c>
      <c r="K189" s="11" t="s">
        <v>1128</v>
      </c>
      <c r="L189" s="11" t="s">
        <v>1129</v>
      </c>
      <c r="M189" s="8" t="s">
        <v>43</v>
      </c>
      <c r="N189" s="9" t="s">
        <v>1130</v>
      </c>
      <c r="O189" s="9" t="s">
        <v>1130</v>
      </c>
      <c r="P189" s="9"/>
      <c r="Q189" s="13"/>
      <c r="R189" s="16"/>
      <c r="S189" s="16"/>
      <c r="T189" s="12"/>
      <c r="U189" s="16"/>
      <c r="V189" s="16"/>
      <c r="W189" s="9"/>
      <c r="X189" s="13"/>
      <c r="Y189" s="17" t="s">
        <v>45</v>
      </c>
      <c r="Z189" s="9" t="s">
        <v>1131</v>
      </c>
      <c r="AA189" s="12" t="str">
        <f t="shared" si="1"/>
        <v>{
    "id": "M6-NyO-26a-E-1-EN-EN",
    "stimulus": "&lt;p&gt;Select the improper fractions.&lt;/p&gt;",
    "hint": "&lt;p&gt;An improper fraction is one whose numerator is greater than its denominator.&lt;/p&gt;",
    "feedback": "&lt;p&gt;An improper fraction is one whose numerator is greater than its denominator.&lt;/p&gt;",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"The numerator is less than the denominator, so it is a proper fraction."
            },
            {
                "name": "A3",
                "label": "&lt;span class=\"fr-math-v2 fr-draggable\" contenteditable=\"false\" data-original-math=\"\\(\\frac{{{T3}}}{{{Q3}}}\\)\" draggable=\"true\"&gt;\\(\\frac{{{T3}}}{{{Q3}}}\\)&lt;/span&gt;",
                "incorrect": true,
                "feedback": "The numerator is less than the denominator, so it is a proper fraction."
            },
            {
                "name": "A4",
                "label": "&lt;span class=\"fr-math-v2 fr-draggable\" contenteditable=\"false\" data-original-math=\"\\(\\frac{{{T4}}}{{{Q4}}}\\)\" draggable=\"true\"&gt;\\(\\frac{{{T4}}}{{{Q4}}}\\)&lt;/span&gt;",
                "incorrect": true,
                "feedback": "The numerator is less than the denominator, so it is a proper fraction."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"showCheckIcon":false,
            "columns": 3
        }
    }
}</v>
      </c>
      <c r="AB189" s="13" t="str">
        <f t="shared" si="2"/>
        <v>M6-NyO-26a-E-1</v>
      </c>
      <c r="AC189" s="13" t="str">
        <f t="shared" si="3"/>
        <v>M6-NyO-26a-E-1-EN</v>
      </c>
      <c r="AD189" s="8" t="s">
        <v>47</v>
      </c>
      <c r="AE189" s="8" t="s">
        <v>572</v>
      </c>
      <c r="AF189" s="8" t="s">
        <v>48</v>
      </c>
      <c r="AG189" s="8" t="s">
        <v>49</v>
      </c>
    </row>
    <row r="190" ht="112.5" customHeight="1">
      <c r="A190" s="6" t="s">
        <v>1116</v>
      </c>
      <c r="B190" s="6" t="s">
        <v>1117</v>
      </c>
      <c r="C190" s="6" t="s">
        <v>69</v>
      </c>
      <c r="D190" s="7" t="s">
        <v>36</v>
      </c>
      <c r="E190" s="6"/>
      <c r="F190" s="10" t="s">
        <v>1132</v>
      </c>
      <c r="G190" s="10" t="s">
        <v>1133</v>
      </c>
      <c r="H190" s="10" t="s">
        <v>1134</v>
      </c>
      <c r="I190" s="6" t="s">
        <v>212</v>
      </c>
      <c r="J190" s="8" t="s">
        <v>1135</v>
      </c>
      <c r="K190" s="11" t="s">
        <v>1136</v>
      </c>
      <c r="L190" s="10" t="s">
        <v>1137</v>
      </c>
      <c r="M190" s="6" t="s">
        <v>43</v>
      </c>
      <c r="N190" s="11" t="s">
        <v>1130</v>
      </c>
      <c r="O190" s="11" t="s">
        <v>1138</v>
      </c>
      <c r="P190" s="9"/>
      <c r="Q190" s="13"/>
      <c r="R190" s="16"/>
      <c r="S190" s="16"/>
      <c r="T190" s="12"/>
      <c r="U190" s="16"/>
      <c r="V190" s="16"/>
      <c r="W190" s="12"/>
      <c r="X190" s="13"/>
      <c r="Y190" s="17" t="s">
        <v>45</v>
      </c>
      <c r="Z190" s="9" t="s">
        <v>1139</v>
      </c>
      <c r="AA190" s="12" t="str">
        <f t="shared" si="1"/>
        <v>{
    "id": "M6-NyO-26a-A-1-EN-EN",
    "stimulus": "&lt;p&gt;{{Q4}} has eaten &lt;span class=\"fr-math-v2 fr-draggable\" contenteditable=\"false\" data-original-math=\"\\(\\frac{{{T1}}}{{{Q3}}}\\)\" draggable=\"true\"&gt;\\(\\frac{{{T1}}}{{{Q3}}}\\)&lt;/span&gt; of pizza, while {{Q5}} has eaten &lt;span class=\"fr-math-v2 fr-draggable\" contenteditable=\"false\" data-original-math=\"\\(\\frac{{{T2}}}{{{Q3}}}\\)\" draggable=\"true\"&gt;\\(\\frac{{{T2}}}{{{Q3}}}\\)&lt;/span&gt;. Who has eaten an improper fraction of pizza?&lt;/p&gt;",
    "template": "&lt;p&gt;It was {{response}} who has eaten an improper fraction of pizza.&lt;/p&gt;",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"Lydia",
                    "Andrew",
                    "Piper"
                ]
            },
            {
                "name": "Q5",
                "label": null,
                "list": [
                    "Albert",
                    "Amy",
                    "George"
                ]
            }
        ],
        "calculated": [
            {
                "name": "T1",
                "label": "{{function}}",
                "function": " {{Q3}}+{{Q1}}",
                "temp": true
            },
            {
                "name": "T2",
                "label": "{{function}}",
                "function": " {{Q3}}-{{Q1}}",
                "temp": true
            },
            {
                "name": "A1",
                "label": "{{function}}",
                "function": "{{Q4}}",
                "group": 1
            },
            {
                "name": "A2",
                "label": "{{function}}",
                "function": "{{Q5}}",
                "incorrect": true,
                "group": 1
            }
        ],
        "uniques": true
    },
    "algorithm": {
        "name": "groupResponses",
        "template": "Cloze with drop-down"
    }
}</v>
      </c>
      <c r="AB190" s="13" t="str">
        <f t="shared" si="2"/>
        <v>M6-NyO-26a-A-1</v>
      </c>
      <c r="AC190" s="13" t="str">
        <f t="shared" si="3"/>
        <v>M6-NyO-26a-A-1-EN</v>
      </c>
      <c r="AD190" s="8" t="s">
        <v>47</v>
      </c>
      <c r="AE190" s="8" t="s">
        <v>572</v>
      </c>
      <c r="AF190" s="8" t="s">
        <v>48</v>
      </c>
      <c r="AG190" s="8" t="s">
        <v>49</v>
      </c>
    </row>
    <row r="191" ht="112.5" customHeight="1">
      <c r="A191" s="6" t="s">
        <v>1116</v>
      </c>
      <c r="B191" s="6" t="s">
        <v>1117</v>
      </c>
      <c r="C191" s="6" t="s">
        <v>69</v>
      </c>
      <c r="D191" s="7" t="s">
        <v>36</v>
      </c>
      <c r="E191" s="6"/>
      <c r="F191" s="10" t="s">
        <v>1140</v>
      </c>
      <c r="G191" s="10" t="s">
        <v>1141</v>
      </c>
      <c r="H191" s="10" t="s">
        <v>1142</v>
      </c>
      <c r="I191" s="6" t="s">
        <v>212</v>
      </c>
      <c r="J191" s="8" t="s">
        <v>1135</v>
      </c>
      <c r="K191" s="11" t="s">
        <v>1143</v>
      </c>
      <c r="L191" s="10" t="s">
        <v>1137</v>
      </c>
      <c r="M191" s="6" t="s">
        <v>43</v>
      </c>
      <c r="N191" s="10" t="s">
        <v>1130</v>
      </c>
      <c r="O191" s="10" t="s">
        <v>1138</v>
      </c>
      <c r="P191" s="12"/>
      <c r="Q191" s="13"/>
      <c r="R191" s="9"/>
      <c r="S191" s="9"/>
      <c r="T191" s="12"/>
      <c r="U191" s="9"/>
      <c r="V191" s="9"/>
      <c r="W191" s="12"/>
      <c r="X191" s="13"/>
      <c r="Y191" s="17" t="s">
        <v>45</v>
      </c>
      <c r="Z191" s="9" t="s">
        <v>1144</v>
      </c>
      <c r="AA191" s="12" t="str">
        <f t="shared" si="1"/>
        <v>{
    "id": "M6-NyO-26a-A-2-EN-EN",
    "stimulus": "&lt;p&gt;{{Q4}} has read &lt;span class=\"fr-math-v2 fr-draggable\" contenteditable=\"false\" data-original-math=\"\\(\\frac{{{T1}}}{{{Q3}}}\\)\" draggable=\"true\"&gt;\\(\\frac{{{T1}}}{{{Q3}}}\\)&lt;/span&gt; comics, while {{Q5}} has read &lt;span class=\"fr-math-v2 fr-draggable\" contenteditable=\"false\" data-original-math=\"\\(\\frac{{{T2}}}{{{Q3}}}\\)\" draggable=\"true\"&gt;\\(\\frac{{{T2}}}{{{Q3}}}\\)&lt;/span&gt;. Who has read an improper fraction of comics?&lt;/p&gt;",
    "template": "&lt;p&gt;It was {{response}} who has read an improper fraction of comics.&lt;/p&gt;",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"Cam",
                    "Jake",
                    "Ivy",
                    "Ada"
                ]
            },
            {
                "name": "Q5",
                "label": null,
                "list": [
                    "Frank",
                    "Erica",
                    "Paul",
                    "Anne",
                    "Bobby"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B191" s="13" t="str">
        <f t="shared" si="2"/>
        <v>M6-NyO-26a-A-2</v>
      </c>
      <c r="AC191" s="13" t="str">
        <f t="shared" si="3"/>
        <v>M6-NyO-26a-A-2-EN</v>
      </c>
      <c r="AD191" s="8" t="s">
        <v>47</v>
      </c>
      <c r="AE191" s="8" t="s">
        <v>572</v>
      </c>
      <c r="AF191" s="8" t="s">
        <v>48</v>
      </c>
      <c r="AG191" s="8" t="s">
        <v>49</v>
      </c>
    </row>
    <row r="192" ht="112.5" customHeight="1">
      <c r="A192" s="6" t="s">
        <v>1116</v>
      </c>
      <c r="B192" s="6" t="s">
        <v>1117</v>
      </c>
      <c r="C192" s="6" t="s">
        <v>69</v>
      </c>
      <c r="D192" s="7" t="s">
        <v>36</v>
      </c>
      <c r="E192" s="6"/>
      <c r="F192" s="10" t="s">
        <v>1145</v>
      </c>
      <c r="G192" s="10" t="s">
        <v>1146</v>
      </c>
      <c r="H192" s="10" t="s">
        <v>1147</v>
      </c>
      <c r="I192" s="6" t="s">
        <v>212</v>
      </c>
      <c r="J192" s="8" t="s">
        <v>1135</v>
      </c>
      <c r="K192" s="10" t="s">
        <v>1148</v>
      </c>
      <c r="L192" s="10" t="s">
        <v>1137</v>
      </c>
      <c r="M192" s="6" t="s">
        <v>43</v>
      </c>
      <c r="N192" s="10" t="s">
        <v>1130</v>
      </c>
      <c r="O192" s="10" t="s">
        <v>1138</v>
      </c>
      <c r="P192" s="12"/>
      <c r="Q192" s="13"/>
      <c r="R192" s="9"/>
      <c r="S192" s="9"/>
      <c r="T192" s="12"/>
      <c r="U192" s="9"/>
      <c r="V192" s="9"/>
      <c r="W192" s="12"/>
      <c r="X192" s="13"/>
      <c r="Y192" s="17" t="s">
        <v>45</v>
      </c>
      <c r="Z192" s="9" t="s">
        <v>1149</v>
      </c>
      <c r="AA192" s="12" t="str">
        <f t="shared" si="1"/>
        <v>{
    "id": "M6-NyO-26a-A-3-EN-EN",
    "stimulus": "&lt;p&gt;{{Q4}} has gone to a bakery and has bought &lt;span class=\"fr-math-v2 fr-draggable\" contenteditable=\"false\" data-original-math=\"\\(\\frac{{{T1}}}{{{Q3}}}\\)\" draggable=\"true\"&gt;\\(\\frac{{{T1}}}{{{Q3}}}\\)&lt;/span&gt; of apple pie, while {{Q5}} has got &lt;span class=\"fr-math-v2 fr-draggable\" contenteditable=\"false\" data-original-math=\"\\(\\frac{{{T2}}}{{{Q3}}}\\)\" draggable=\"true\"&gt;\\(\\frac{{{T2}}}{{{Q3}}}\\)&lt;/span&gt; of lemon pie. Who has bought an improper fraction of pie?&lt;/p&gt;",
    "template": "&lt;p&gt;It was {{response}} who has bought an improper fraction of pie.&lt;/p&gt;",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"Jake",
                    "Laura",
                    "Mike"
                ]
            },
            {
                "name": "Q5",
                "label": null,
                "list": [
                    "Austin",
                    "Alex",
                    "Pam"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B192" s="13" t="str">
        <f t="shared" si="2"/>
        <v>M6-NyO-26a-A-3</v>
      </c>
      <c r="AC192" s="13" t="str">
        <f t="shared" si="3"/>
        <v>M6-NyO-26a-A-3-EN</v>
      </c>
      <c r="AD192" s="8" t="s">
        <v>47</v>
      </c>
      <c r="AE192" s="8" t="s">
        <v>572</v>
      </c>
      <c r="AF192" s="8" t="s">
        <v>48</v>
      </c>
      <c r="AG192" s="8" t="s">
        <v>49</v>
      </c>
    </row>
    <row r="193" ht="112.5" customHeight="1">
      <c r="A193" s="6" t="s">
        <v>1150</v>
      </c>
      <c r="B193" s="10" t="s">
        <v>1151</v>
      </c>
      <c r="C193" s="27" t="s">
        <v>35</v>
      </c>
      <c r="D193" s="7" t="s">
        <v>36</v>
      </c>
      <c r="E193" s="6"/>
      <c r="F193" s="11" t="s">
        <v>1152</v>
      </c>
      <c r="G193" s="10"/>
      <c r="H193" s="10"/>
      <c r="I193" s="8" t="s">
        <v>212</v>
      </c>
      <c r="J193" s="8" t="s">
        <v>1153</v>
      </c>
      <c r="K193" s="11" t="s">
        <v>1154</v>
      </c>
      <c r="L193" s="11" t="s">
        <v>1155</v>
      </c>
      <c r="M193" s="8" t="s">
        <v>43</v>
      </c>
      <c r="N193" s="11" t="s">
        <v>1156</v>
      </c>
      <c r="O193" s="11" t="s">
        <v>1157</v>
      </c>
      <c r="P193" s="12"/>
      <c r="Q193" s="13"/>
      <c r="R193" s="9"/>
      <c r="S193" s="9"/>
      <c r="T193" s="12"/>
      <c r="U193" s="9"/>
      <c r="V193" s="9"/>
      <c r="W193" s="12"/>
      <c r="X193" s="13"/>
      <c r="Y193" s="17" t="s">
        <v>45</v>
      </c>
      <c r="Z193" s="9" t="s">
        <v>1158</v>
      </c>
      <c r="AA193" s="12" t="str">
        <f t="shared" si="1"/>
        <v>{
    "id": "M6-NyO-26b-I-1-EN-EN",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B193" s="13" t="str">
        <f t="shared" si="2"/>
        <v>M6-NyO-26b-I-1</v>
      </c>
      <c r="AC193" s="13" t="str">
        <f t="shared" si="3"/>
        <v>M6-NyO-26b-I-1-EN</v>
      </c>
      <c r="AD193" s="8" t="s">
        <v>47</v>
      </c>
      <c r="AE193" s="8"/>
      <c r="AF193" s="8" t="s">
        <v>48</v>
      </c>
      <c r="AG193" s="8" t="s">
        <v>49</v>
      </c>
    </row>
    <row r="194" ht="112.5" customHeight="1">
      <c r="A194" s="6" t="s">
        <v>1150</v>
      </c>
      <c r="B194" s="10" t="s">
        <v>1151</v>
      </c>
      <c r="C194" s="27" t="s">
        <v>35</v>
      </c>
      <c r="D194" s="7" t="s">
        <v>36</v>
      </c>
      <c r="E194" s="6"/>
      <c r="F194" s="11" t="s">
        <v>1159</v>
      </c>
      <c r="G194" s="10"/>
      <c r="H194" s="10"/>
      <c r="I194" s="8" t="s">
        <v>212</v>
      </c>
      <c r="J194" s="8" t="s">
        <v>1153</v>
      </c>
      <c r="K194" s="11" t="s">
        <v>1154</v>
      </c>
      <c r="L194" s="11" t="s">
        <v>1160</v>
      </c>
      <c r="M194" s="8" t="s">
        <v>43</v>
      </c>
      <c r="N194" s="11" t="s">
        <v>1156</v>
      </c>
      <c r="O194" s="11" t="s">
        <v>1157</v>
      </c>
      <c r="P194" s="12"/>
      <c r="Q194" s="13"/>
      <c r="R194" s="9"/>
      <c r="S194" s="9"/>
      <c r="T194" s="12"/>
      <c r="U194" s="9"/>
      <c r="V194" s="9"/>
      <c r="W194" s="12"/>
      <c r="X194" s="13"/>
      <c r="Y194" s="17" t="s">
        <v>45</v>
      </c>
      <c r="Z194" s="9" t="s">
        <v>1161</v>
      </c>
      <c r="AA194" s="12" t="str">
        <f t="shared" si="1"/>
        <v>{
    "id": "M6-NyO-26b-I-2-EN-EN",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B194" s="13" t="str">
        <f t="shared" si="2"/>
        <v>M6-NyO-26b-I-2</v>
      </c>
      <c r="AC194" s="13" t="str">
        <f t="shared" si="3"/>
        <v>M6-NyO-26b-I-2-EN</v>
      </c>
      <c r="AD194" s="8" t="s">
        <v>47</v>
      </c>
      <c r="AE194" s="8"/>
      <c r="AF194" s="8" t="s">
        <v>48</v>
      </c>
      <c r="AG194" s="8" t="s">
        <v>49</v>
      </c>
    </row>
    <row r="195" ht="112.5" customHeight="1">
      <c r="A195" s="6" t="s">
        <v>1150</v>
      </c>
      <c r="B195" s="10" t="s">
        <v>1151</v>
      </c>
      <c r="C195" s="27" t="s">
        <v>35</v>
      </c>
      <c r="D195" s="7" t="s">
        <v>36</v>
      </c>
      <c r="E195" s="6"/>
      <c r="F195" s="11" t="s">
        <v>1162</v>
      </c>
      <c r="G195" s="10"/>
      <c r="H195" s="10"/>
      <c r="I195" s="8" t="s">
        <v>212</v>
      </c>
      <c r="J195" s="8" t="s">
        <v>1153</v>
      </c>
      <c r="K195" s="11" t="s">
        <v>1154</v>
      </c>
      <c r="L195" s="11" t="s">
        <v>1155</v>
      </c>
      <c r="M195" s="8" t="s">
        <v>43</v>
      </c>
      <c r="N195" s="11" t="s">
        <v>1156</v>
      </c>
      <c r="O195" s="11" t="s">
        <v>1157</v>
      </c>
      <c r="P195" s="12"/>
      <c r="Q195" s="13"/>
      <c r="R195" s="9"/>
      <c r="S195" s="9"/>
      <c r="T195" s="12"/>
      <c r="U195" s="9"/>
      <c r="V195" s="9"/>
      <c r="W195" s="12"/>
      <c r="X195" s="13"/>
      <c r="Y195" s="17" t="s">
        <v>45</v>
      </c>
      <c r="Z195" s="9" t="s">
        <v>1163</v>
      </c>
      <c r="AA195" s="12" t="str">
        <f t="shared" si="1"/>
        <v>{
    "id": "M6-NyO-26b-I-3-EN-EN",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B195" s="13" t="str">
        <f t="shared" si="2"/>
        <v>M6-NyO-26b-I-3</v>
      </c>
      <c r="AC195" s="13" t="str">
        <f t="shared" si="3"/>
        <v>M6-NyO-26b-I-3-EN</v>
      </c>
      <c r="AD195" s="8" t="s">
        <v>47</v>
      </c>
      <c r="AE195" s="8"/>
      <c r="AF195" s="8" t="s">
        <v>48</v>
      </c>
      <c r="AG195" s="8" t="s">
        <v>49</v>
      </c>
    </row>
    <row r="196" ht="112.5" customHeight="1">
      <c r="A196" s="6" t="s">
        <v>1150</v>
      </c>
      <c r="B196" s="10" t="s">
        <v>1151</v>
      </c>
      <c r="C196" s="27" t="s">
        <v>35</v>
      </c>
      <c r="D196" s="7" t="s">
        <v>36</v>
      </c>
      <c r="E196" s="6"/>
      <c r="F196" s="11" t="s">
        <v>1164</v>
      </c>
      <c r="G196" s="10"/>
      <c r="H196" s="10"/>
      <c r="I196" s="8" t="s">
        <v>212</v>
      </c>
      <c r="J196" s="8" t="s">
        <v>1153</v>
      </c>
      <c r="K196" s="11" t="s">
        <v>1154</v>
      </c>
      <c r="L196" s="11" t="s">
        <v>1160</v>
      </c>
      <c r="M196" s="8" t="s">
        <v>43</v>
      </c>
      <c r="N196" s="11" t="s">
        <v>1156</v>
      </c>
      <c r="O196" s="11" t="s">
        <v>1157</v>
      </c>
      <c r="P196" s="12"/>
      <c r="Q196" s="13"/>
      <c r="R196" s="9"/>
      <c r="S196" s="9"/>
      <c r="T196" s="12"/>
      <c r="U196" s="9"/>
      <c r="V196" s="9"/>
      <c r="W196" s="12"/>
      <c r="X196" s="13"/>
      <c r="Y196" s="17" t="s">
        <v>45</v>
      </c>
      <c r="Z196" s="9" t="s">
        <v>1165</v>
      </c>
      <c r="AA196" s="12" t="str">
        <f t="shared" si="1"/>
        <v>{
    "id": "M6-NyO-26b-I-4-EN-EN",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B196" s="13" t="str">
        <f t="shared" si="2"/>
        <v>M6-NyO-26b-I-4</v>
      </c>
      <c r="AC196" s="13" t="str">
        <f t="shared" si="3"/>
        <v>M6-NyO-26b-I-4-EN</v>
      </c>
      <c r="AD196" s="8" t="s">
        <v>47</v>
      </c>
      <c r="AE196" s="8"/>
      <c r="AF196" s="8" t="s">
        <v>48</v>
      </c>
      <c r="AG196" s="8" t="s">
        <v>49</v>
      </c>
    </row>
    <row r="197" ht="112.5" customHeight="1">
      <c r="A197" s="6" t="s">
        <v>1166</v>
      </c>
      <c r="B197" s="6" t="s">
        <v>1167</v>
      </c>
      <c r="C197" s="6" t="s">
        <v>35</v>
      </c>
      <c r="D197" s="7" t="s">
        <v>36</v>
      </c>
      <c r="E197" s="6"/>
      <c r="F197" s="11" t="s">
        <v>1168</v>
      </c>
      <c r="G197" s="10"/>
      <c r="H197" s="10"/>
      <c r="I197" s="8" t="s">
        <v>212</v>
      </c>
      <c r="J197" s="8"/>
      <c r="K197" s="10"/>
      <c r="L197" s="11"/>
      <c r="M197" s="6" t="s">
        <v>43</v>
      </c>
      <c r="N197" s="11"/>
      <c r="O197" s="24"/>
      <c r="P197" s="12"/>
      <c r="Q197" s="13"/>
      <c r="R197" s="12"/>
      <c r="S197" s="12"/>
      <c r="T197" s="12"/>
      <c r="U197" s="12"/>
      <c r="V197" s="12"/>
      <c r="W197" s="12"/>
      <c r="X197" s="13"/>
      <c r="Y197" s="17" t="s">
        <v>45</v>
      </c>
      <c r="Z197" s="9" t="s">
        <v>1169</v>
      </c>
      <c r="AA197" s="12" t="str">
        <f t="shared" si="1"/>
        <v>{
    "id": "M6-NyO-27a-I-1-EN-EN",
    "stimulus": "&lt;p&gt;Which of these pairs of fractions is the reduction to common denominator of the following pair? Use the least common multiple.&lt;/p&gt;&lt;p style=\"text-align: center;\"&gt;&lt;span class=\"fr-math-v2 fr-draggable\" contenteditable=\"false\" data-original-math=\"\\(\\frac{{{Q1}}}{{{T1}}}\\)\" draggable=\"true\"&gt;\\(\\frac{{{Q1}}}{{{T1}}}\\)&lt;/span&gt; and &lt;span class=\"fr-math-v2 fr-draggable\" contenteditable=\"false\" data-original-math=\"\\(\\frac{{{Q2}}}{{{T2}}}\\)\" draggable=\"true\"&gt;\\(\\frac{{{Q2}}}{{{T2}}}\\)&lt;/span&gt;&lt;/p&gt;",
    "hint": "The least common multiple of {{T1}} and {{T2}} is {{T3}}.",
    "feedback": "&lt;p&gt;The least common multiple of {{T1}} and {{T2}} is {{T3}}.&lt;/p&gt;&lt;p&gt;Therefore, the equivalent fractions are:&lt;/p&gt;&lt;p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and &lt;span class=\"fr-math-v2 fr-draggable\" contenteditable=\"false\" data-original-math=\"\\(\\frac{{{T5}}}{{{T3}}}\\)\" draggable=\"true\"&gt;\\(\\frac{{{T5}}}{{{T3}}}\\)&lt;/span&gt;",
                "function": ""
            },
            {
                "name": "A2",
                "label": "&lt;span class=\"fr-math-v2 fr-draggable\" contenteditable=\"false\" data-original-math=\"\\(\\frac{{{Q1}}}{{{T3}}}\\)\" draggable=\"true\"&gt;\\(\\frac{{{Q1}}}{{{T3}}}\\)&lt;/span&gt; and &lt;span class=\"fr-math-v2 fr-draggable\" contenteditable=\"false\" data-original-math=\"\\(\\frac{{{Q2}}}{{{T3}}}\\)\" draggable=\"true\"&gt;\\(\\frac{{{Q2}}}{{{T3}}}\\)&lt;/span&gt;",
                "function": "",
                "incorrect": true
            },
            {
                "name": "A3",
                "label": "&lt;span class=\"fr-math-v2 fr-draggable\" contenteditable=\"false\" data-original-math=\"\\(\\frac{{{T6}}}{{{T3}}}\\)\" draggable=\"true\"&gt;\\(\\frac{{{T6}}}{{{T3}}}\\)&lt;/span&gt; and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AB197" s="13" t="str">
        <f t="shared" si="2"/>
        <v>M6-NyO-27a-I-1</v>
      </c>
      <c r="AC197" s="13" t="str">
        <f t="shared" si="3"/>
        <v>M6-NyO-27a-I-1-EN</v>
      </c>
      <c r="AD197" s="8" t="s">
        <v>47</v>
      </c>
      <c r="AE197" s="8" t="s">
        <v>572</v>
      </c>
      <c r="AF197" s="8" t="s">
        <v>48</v>
      </c>
      <c r="AG197" s="8" t="s">
        <v>49</v>
      </c>
    </row>
    <row r="198" ht="112.5" customHeight="1">
      <c r="A198" s="6" t="s">
        <v>1166</v>
      </c>
      <c r="B198" s="6" t="s">
        <v>1167</v>
      </c>
      <c r="C198" s="6" t="s">
        <v>50</v>
      </c>
      <c r="D198" s="7" t="s">
        <v>36</v>
      </c>
      <c r="E198" s="6"/>
      <c r="F198" s="9" t="s">
        <v>1170</v>
      </c>
      <c r="G198" s="11" t="s">
        <v>1171</v>
      </c>
      <c r="H198" s="10"/>
      <c r="I198" s="6"/>
      <c r="J198" s="8" t="s">
        <v>168</v>
      </c>
      <c r="K198" s="11" t="s">
        <v>1172</v>
      </c>
      <c r="L198" s="11" t="s">
        <v>1173</v>
      </c>
      <c r="M198" s="8" t="s">
        <v>577</v>
      </c>
      <c r="N198" s="11"/>
      <c r="O198" s="24"/>
      <c r="P198" s="14"/>
      <c r="Q198" s="13"/>
      <c r="R198" s="12"/>
      <c r="S198" s="9" t="s">
        <v>1174</v>
      </c>
      <c r="T198" s="9" t="s">
        <v>1175</v>
      </c>
      <c r="U198" s="9" t="s">
        <v>1176</v>
      </c>
      <c r="V198" s="12"/>
      <c r="W198" s="12"/>
      <c r="X198" s="13"/>
      <c r="Y198" s="17" t="s">
        <v>45</v>
      </c>
      <c r="Z198" s="9" t="s">
        <v>1177</v>
      </c>
      <c r="AA198" s="12" t="str">
        <f t="shared" si="1"/>
        <v>{
    "id": "M6-NyO-27a-E-1-EN-EN",
    "seed": {
        "parameters": [
            {
                "name": "Q1",
                "label": null,
                "min": 1,
                "max": 8,
                "step": 1
            },
            {
                "name": "Q2",
                "label": null,
                "min": 9,
                "max": 15,
                "step": 1
            },
            {
                "name": "Q3",
                "label": null,
                "min": 1,
                "max": 8,
                "step": 1
            },
            {
                "name": "Q4",
                "label": null,
                "min": 9,
                "max": 15,
                "step": 1
            }
        ],
        "uniques": true
    },
    "scaffolding": [
        {
            "id": "step-0",
            "stimulus": "&lt;p&gt;Find two equivalent fractions with the same denominator. Use the least common multiple method.&lt;/p&gt;",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"&lt;p&gt;What needs to be calculated?&lt;/p&gt;",
            "seed": {
                "calculated": [
                    {
                        "name": "2-A1",
                        "label": "The equivalent fractions."
                    },
                    {
                        "name": "2-A2",
                        "label": "The greatest of both fractions.",
                        "incorrect": true
                    },
                    {
                        "name": "2-A3",
                        "label": "The least of both fractions.",
                        "incorrect": true
                    }
                ]
            },
            "algorithm": {
                "name": "trueFalse",
                "template": "Multiple choice – standard"
            }
        },
        {
            "id": "step-2",
            "stimulus": "&lt;p&gt;To calculate equivalent fractions using the least common multiple method, start by finding the least common multiple of the denominators.&lt;/p&gt;",
            "template": "&lt;p&gt;The LCM of {{Q2}} and {{Q4}} is {{response}}.&lt;/p&gt;",
            "seed": {
                "calculated": [
                    {
                        "name": "A3",
                        "label": "{{function}}",
                        "function": " math.lcm({{Q2}}, {{Q4}})"
                    }
                ]
            },
            "algorithm": {
                "name": "calculateOperation",
                "params": {
                    "method": "equivLiteral",
                    "keyboard": "NUMERICAL"
                }
            }
        },
        {
            "id": "step-3",
            "stimulus": "&lt;p&gt;Therefore, which are the two equivalent fractions if their denominator is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AB198" s="13" t="str">
        <f t="shared" si="2"/>
        <v>M6-NyO-27a-E-1</v>
      </c>
      <c r="AC198" s="13" t="str">
        <f t="shared" si="3"/>
        <v>M6-NyO-27a-E-1-EN</v>
      </c>
      <c r="AD198" s="8" t="s">
        <v>47</v>
      </c>
      <c r="AE198" s="8" t="s">
        <v>572</v>
      </c>
      <c r="AF198" s="8" t="s">
        <v>48</v>
      </c>
      <c r="AG198" s="8" t="s">
        <v>49</v>
      </c>
    </row>
    <row r="199" ht="112.5" customHeight="1">
      <c r="A199" s="6" t="s">
        <v>1166</v>
      </c>
      <c r="B199" s="6" t="s">
        <v>1167</v>
      </c>
      <c r="C199" s="6" t="s">
        <v>50</v>
      </c>
      <c r="D199" s="7" t="s">
        <v>36</v>
      </c>
      <c r="E199" s="6"/>
      <c r="F199" s="9" t="s">
        <v>1178</v>
      </c>
      <c r="G199" s="11"/>
      <c r="H199" s="10"/>
      <c r="I199" s="6"/>
      <c r="J199" s="8" t="s">
        <v>1179</v>
      </c>
      <c r="K199" s="11" t="s">
        <v>1180</v>
      </c>
      <c r="L199" s="11" t="s">
        <v>1181</v>
      </c>
      <c r="M199" s="8" t="s">
        <v>577</v>
      </c>
      <c r="N199" s="11"/>
      <c r="O199" s="24"/>
      <c r="P199" s="12"/>
      <c r="Q199" s="13"/>
      <c r="R199" s="12"/>
      <c r="S199" s="9" t="s">
        <v>1182</v>
      </c>
      <c r="T199" s="9" t="s">
        <v>1183</v>
      </c>
      <c r="U199" s="9" t="s">
        <v>1184</v>
      </c>
      <c r="V199" s="9" t="s">
        <v>1185</v>
      </c>
      <c r="W199" s="12"/>
      <c r="X199" s="13"/>
      <c r="Y199" s="17" t="s">
        <v>45</v>
      </c>
      <c r="Z199" s="9" t="s">
        <v>1186</v>
      </c>
      <c r="AA199" s="12" t="str">
        <f t="shared" si="1"/>
        <v>{
    "id": "M6-NyO-27a-E-2-EN-EN",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"&lt;p&gt;Drag and put the following fractions in order from highest to lowest by using the least common multiple method. Place them from top to bottom.&lt;/p&gt;",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"&lt;p&gt;What does the statement ask for?&lt;/p&gt;",
            "seed": {
                "calculated": [
                    {
                        "name": "1-A1",
                        "label": "&lt;p&gt;To order the three fractions from lowest to highest.&lt;/p&gt;",
                        "incorrect": true
                    },
                    {
                        "name": "1-A2",
                        "label": "&lt;p&gt;To order the three fractions from highest to lowest.&lt;/p&gt;"
                    },
                    {
                        "name": "1-A3",
                        "label": "&lt;p&gt;To calculate equivalent fractions.&lt;/p&gt;",
                        "incorrect": true
                    }
                ]
            },
            "algorithm": {
                "name": "trueFalse",
                "template": "Multiple choice – standard",
                "params": {
                    "countCorrect": 1,
                    "countIncorrect": 2
                }
            }
        },
        {
            "id": "step-3",
            "stimulus": "&lt;p&gt;To compare fractions with unlike denominators, use the least common multiple method. What is the LCM of the denominators?&lt;/p&gt;",
            "template": "&lt;p&gt;The LCM of {{Q2}}, {{Q4}}, and {{Q6}} is {{response}}.&lt;/p&gt;",
            "seed": {
                "calculated": [
                    {
                        "name": "A2",
                        "label": "{{function}}",
                        "function": " math.lcm({{Q2}}, {{Q4}}, {{Q6}})"
                    }
                ]
            },
            "algorithm": {
                "name": "calculateOperation",
                "params": {
                    "method": "equivLiteral",
                    "keyboard": "NUMERICAL"
                }
            }
        },
        {
            "id": "step-4",
            "stimulus": "&lt;p&gt;Therefore, which are the three equivalent fractions if their denominator is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"&lt;p&gt;So, how are the fractions ordered from highest to lowest? Place them from top to bottom.&lt;/p&gt;",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AB199" s="13" t="str">
        <f t="shared" si="2"/>
        <v>M6-NyO-27a-E-2</v>
      </c>
      <c r="AC199" s="13" t="str">
        <f t="shared" si="3"/>
        <v>M6-NyO-27a-E-2-EN</v>
      </c>
      <c r="AD199" s="8" t="s">
        <v>47</v>
      </c>
      <c r="AE199" s="13"/>
      <c r="AF199" s="8" t="s">
        <v>48</v>
      </c>
      <c r="AG199" s="8" t="s">
        <v>49</v>
      </c>
    </row>
    <row r="200" ht="112.5" customHeight="1">
      <c r="A200" s="6" t="s">
        <v>1166</v>
      </c>
      <c r="B200" s="6" t="s">
        <v>1167</v>
      </c>
      <c r="C200" s="6" t="s">
        <v>69</v>
      </c>
      <c r="D200" s="7" t="s">
        <v>36</v>
      </c>
      <c r="E200" s="6"/>
      <c r="F200" s="9" t="s">
        <v>1187</v>
      </c>
      <c r="G200" s="15" t="s">
        <v>1188</v>
      </c>
      <c r="H200" s="10"/>
      <c r="I200" s="6"/>
      <c r="J200" s="8" t="s">
        <v>168</v>
      </c>
      <c r="K200" s="11" t="s">
        <v>1189</v>
      </c>
      <c r="L200" s="15" t="s">
        <v>1190</v>
      </c>
      <c r="M200" s="8" t="s">
        <v>577</v>
      </c>
      <c r="N200" s="11"/>
      <c r="O200" s="24"/>
      <c r="P200" s="12"/>
      <c r="Q200" s="13"/>
      <c r="R200" s="12"/>
      <c r="S200" s="9" t="s">
        <v>1191</v>
      </c>
      <c r="T200" s="9" t="s">
        <v>1183</v>
      </c>
      <c r="U200" s="9" t="s">
        <v>1184</v>
      </c>
      <c r="V200" s="9" t="s">
        <v>1192</v>
      </c>
      <c r="W200" s="12"/>
      <c r="X200" s="8"/>
      <c r="Y200" s="17" t="s">
        <v>45</v>
      </c>
      <c r="Z200" s="9" t="s">
        <v>1193</v>
      </c>
      <c r="AA200" s="12" t="str">
        <f t="shared" si="1"/>
        <v>{
    "id": "M6-NyO-27a-A-1-EN-EN",
    "seed": {
        "parameters": [
            {
                "name": "Q1",
                "label": null,
                "list": [
                    2,
                    4,
                    6
                ]
            },
            {
                "name": "Q2",
                "label": null,
                "list": [
                    9,
                    10,
                    11
                ]
            },
            {
                "name": "Q3",
                "label": null,
                "list": [
                    1,
                    3,
                    5
                ]
            },
            {
                "name": "Q4",
                "label": null,
                "list": [
                    6,
                    8,
                    10
                ]
            }
        ],
        "uniques": true
    },
    "scaffolding": [
        {
            "id": "step-0",
            "stimulus": "&lt;p&gt;Martha has completed &lt;span class=\"fr-math-v2 fr-draggable\" contenteditable=\"false\" data-original-math=\"\\(\\frac{{{Q1}}}{{{Q2}}}\\)\" draggable=\"true\"&gt;\\(\\frac{{{Q1}}}{{{Q2}}}\\)&lt;/span&gt; of a school assignment, while John has finished &lt;span class=\"fr-math-v2 fr-draggable\" contenteditable=\"false\" data-original-math=\"\\(\\frac{{{Q3}}}{{{Q4}}}\\)\" draggable=\"true\"&gt;\\(\\frac{{{Q3}}}{{{Q4}}}\\)&lt;/span&gt;. How much of the task has the person who has made the most progress completed? Type the result obtained when comparing the fractions using the least common multiple method.&lt;/p&gt;",
            "template": "&lt;p&gt;The person who has made the most progress has completed {{response}} of the task.&lt;/p&gt;",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"&lt;p&gt;What needs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 {{Q4}})"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"&lt;p&gt;So, which is the highest fraction?&lt;/p&gt;",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AB200" s="13" t="str">
        <f t="shared" si="2"/>
        <v>M6-NyO-27a-A-1</v>
      </c>
      <c r="AC200" s="13" t="str">
        <f t="shared" si="3"/>
        <v>M6-NyO-27a-A-1-EN</v>
      </c>
      <c r="AD200" s="8" t="s">
        <v>47</v>
      </c>
      <c r="AE200" s="8" t="s">
        <v>572</v>
      </c>
      <c r="AF200" s="8" t="s">
        <v>48</v>
      </c>
      <c r="AG200" s="8" t="s">
        <v>49</v>
      </c>
    </row>
    <row r="201" ht="112.5" customHeight="1">
      <c r="A201" s="6" t="s">
        <v>1166</v>
      </c>
      <c r="B201" s="6" t="s">
        <v>1167</v>
      </c>
      <c r="C201" s="6" t="s">
        <v>69</v>
      </c>
      <c r="D201" s="7" t="s">
        <v>36</v>
      </c>
      <c r="E201" s="8"/>
      <c r="F201" s="9" t="s">
        <v>1194</v>
      </c>
      <c r="G201" s="11" t="s">
        <v>1195</v>
      </c>
      <c r="H201" s="10"/>
      <c r="I201" s="6"/>
      <c r="J201" s="8" t="s">
        <v>168</v>
      </c>
      <c r="K201" s="11" t="s">
        <v>1196</v>
      </c>
      <c r="L201" s="11" t="s">
        <v>1190</v>
      </c>
      <c r="M201" s="8" t="s">
        <v>577</v>
      </c>
      <c r="N201" s="11"/>
      <c r="O201" s="24"/>
      <c r="P201" s="12"/>
      <c r="Q201" s="13"/>
      <c r="R201" s="12"/>
      <c r="S201" s="9" t="s">
        <v>1191</v>
      </c>
      <c r="T201" s="9" t="s">
        <v>1197</v>
      </c>
      <c r="U201" s="9" t="s">
        <v>1184</v>
      </c>
      <c r="V201" s="9" t="s">
        <v>1192</v>
      </c>
      <c r="W201" s="12"/>
      <c r="X201" s="13"/>
      <c r="Y201" s="17" t="s">
        <v>45</v>
      </c>
      <c r="Z201" s="9" t="s">
        <v>1198</v>
      </c>
      <c r="AA201" s="12" t="str">
        <f t="shared" si="1"/>
        <v>{
    "id": "M6-NyO-27a-A-2-EN-EN",
    "seed": {
        "parameters": [
            {
                "name": "Q1",
                "label": null,
                "list": [
                    1,
                    2,
                    3,
                    5
                ]
            },
            {
                "name": "Q2",
                "label": null,
                "list": [
                    10,
                    11,
                    13
                ]
            },
            {
                "name": "Q3",
                "label": null,
                "list": [
                    1,
                    2,
                    3,
                    5
                ]
            },
            {
                "name": "Q4",
                "label": null,
                "list": [
                    10,
                    11,
                    13
                ]
            }
        ],
        "uniques": true
    },
    "scaffolding": [
        {
            "id": "step-0",
            "stimulus": "&lt;p&gt;Marissa wants to change the bathroom of her house for a modern one, but it's not going to be cheap. Changing the plumbing costs &lt;span class=\"fr-math-v2 fr-draggable\" contenteditable=\"false\" data-original-math=\"\\(\\frac{{{Q1}}}{{{Q2}}}\\)\" draggable=\"true\"&gt;\\(\\frac{{{Q1}}}{{{Q2}}}\\)&lt;/span&gt; of her budget and installing the furniture, &lt;span class=\"fr-math-v2 fr-draggable\" contenteditable=\"false\" data-original-math=\"\\(\\frac{{{Q3}}}{{{Q4}}}\\)\" draggable=\"true\"&gt;\\(\\frac{{{Q3}}}{{{Q4}}}\\)&lt;/span&gt;. Which fraction of the budget is the most expensive? Type the result obtained when comparing the fractions using the least common multiple method.&lt;/p&gt;",
            "template": "&lt;p&gt;The most expensive modification costs {{response}} of the budget.&lt;/p&gt;",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B201" s="13" t="str">
        <f t="shared" si="2"/>
        <v>M6-NyO-27a-A-2</v>
      </c>
      <c r="AC201" s="13" t="str">
        <f t="shared" si="3"/>
        <v>M6-NyO-27a-A-2-EN</v>
      </c>
      <c r="AD201" s="8" t="s">
        <v>47</v>
      </c>
      <c r="AE201" s="8" t="s">
        <v>572</v>
      </c>
      <c r="AF201" s="8" t="s">
        <v>48</v>
      </c>
      <c r="AG201" s="8" t="s">
        <v>49</v>
      </c>
    </row>
    <row r="202" ht="112.5" customHeight="1">
      <c r="A202" s="6" t="s">
        <v>1166</v>
      </c>
      <c r="B202" s="6" t="s">
        <v>1167</v>
      </c>
      <c r="C202" s="6" t="s">
        <v>69</v>
      </c>
      <c r="D202" s="7" t="s">
        <v>36</v>
      </c>
      <c r="E202" s="8"/>
      <c r="F202" s="9" t="s">
        <v>1199</v>
      </c>
      <c r="G202" s="11" t="s">
        <v>1200</v>
      </c>
      <c r="H202" s="10"/>
      <c r="I202" s="6"/>
      <c r="J202" s="8" t="s">
        <v>168</v>
      </c>
      <c r="K202" s="11" t="s">
        <v>1196</v>
      </c>
      <c r="L202" s="15" t="s">
        <v>1201</v>
      </c>
      <c r="M202" s="8" t="s">
        <v>577</v>
      </c>
      <c r="N202" s="11"/>
      <c r="O202" s="24"/>
      <c r="P202" s="12"/>
      <c r="Q202" s="13"/>
      <c r="R202" s="12"/>
      <c r="S202" s="9" t="s">
        <v>1202</v>
      </c>
      <c r="T202" s="9" t="s">
        <v>1203</v>
      </c>
      <c r="U202" s="9" t="s">
        <v>1184</v>
      </c>
      <c r="V202" s="9" t="s">
        <v>1204</v>
      </c>
      <c r="W202" s="12"/>
      <c r="X202" s="13"/>
      <c r="Y202" s="17" t="s">
        <v>45</v>
      </c>
      <c r="Z202" s="9" t="s">
        <v>1205</v>
      </c>
      <c r="AA202" s="12" t="str">
        <f t="shared" si="1"/>
        <v>{
    "id": "M6-NyO-27a-A-3-EN-EN",
    "seed": {
        "parameters": [
            {
                "name": "Q1",
                "label": null,
                "list": [
                    1,
                    2,
                    3,
                    4,
                    5,
                    6
                ]
            },
            {
                "name": "Q2",
                "label": null,
                "list": [
                    7,
                    8,
                    9,
                    10,
                    11,
                    12,
                    13
                ]
            },
            {
                "name": "Q3",
                "label": null,
                "list": [
                    1,
                    2,
                    3,
                    4,
                    5,
                    6
                ]
            },
            {
                "name": "Q4",
                "label": null,
                "list": [
                    7,
                    8,
                    9,
                    10,
                    11,
                    12,
                    13
                ]
            }
        ],
        "uniques": true
    },
    "scaffolding": [
        {
            "id": "step-0",
            "stimulus": "&lt;p&gt;Two ships left Venice at the same time. A few hours later, the first one had sailed &lt;span class=\"fr-math-v2 fr-draggable\" contenteditable=\"false\" data-original-math=\"\\(\\frac{{{Q1}}}{{{Q2}}}\\)\" draggable=\"true\"&gt;\\(\\frac{{{Q1}}}{{{Q2}}}\\)&lt;/span&gt; of the route and the second one, &lt;span class=\"fr-math-v2 fr-draggable\" contenteditable=\"false\" data-original-math=\"\\(\\frac{{{Q3}}}{{{Q4}}}\\)\" draggable=\"true\"&gt;\\(\\frac{{{Q3}}}{{{Q4}}}\\)&lt;/span&gt;. What is the fraction that represents the highest distance? Type the result obtained when comparing the fractions using the least common multiple method.&lt;/p&gt;",
            "template": "&lt;p&gt;The fastest ship has completed {{response}} of the route.&lt;/p&gt;",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what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B202" s="13" t="str">
        <f t="shared" si="2"/>
        <v>M6-NyO-27a-A-3</v>
      </c>
      <c r="AC202" s="13" t="str">
        <f t="shared" si="3"/>
        <v>M6-NyO-27a-A-3-EN</v>
      </c>
      <c r="AD202" s="8" t="s">
        <v>47</v>
      </c>
      <c r="AE202" s="8" t="s">
        <v>572</v>
      </c>
      <c r="AF202" s="8" t="s">
        <v>48</v>
      </c>
      <c r="AG202" s="8" t="s">
        <v>49</v>
      </c>
    </row>
    <row r="203" ht="112.5" customHeight="1">
      <c r="A203" s="6" t="s">
        <v>1206</v>
      </c>
      <c r="B203" s="6" t="s">
        <v>1207</v>
      </c>
      <c r="C203" s="6" t="s">
        <v>35</v>
      </c>
      <c r="D203" s="7" t="s">
        <v>36</v>
      </c>
      <c r="E203" s="8"/>
      <c r="F203" s="10" t="s">
        <v>1208</v>
      </c>
      <c r="G203" s="10"/>
      <c r="H203" s="10" t="s">
        <v>1209</v>
      </c>
      <c r="I203" s="6"/>
      <c r="J203" s="17" t="s">
        <v>1210</v>
      </c>
      <c r="K203" s="10" t="s">
        <v>1211</v>
      </c>
      <c r="L203" s="10" t="s">
        <v>1212</v>
      </c>
      <c r="M203" s="6" t="s">
        <v>43</v>
      </c>
      <c r="N203" s="10" t="s">
        <v>1213</v>
      </c>
      <c r="O203" s="10" t="s">
        <v>1214</v>
      </c>
      <c r="P203" s="12"/>
      <c r="Q203" s="13"/>
      <c r="R203" s="12"/>
      <c r="S203" s="12"/>
      <c r="T203" s="12"/>
      <c r="U203" s="12"/>
      <c r="V203" s="12"/>
      <c r="W203" s="12"/>
      <c r="X203" s="13"/>
      <c r="Y203" s="17" t="s">
        <v>45</v>
      </c>
      <c r="Z203" s="9" t="s">
        <v>1215</v>
      </c>
      <c r="AA203" s="12" t="str">
        <f t="shared" si="1"/>
        <v>{
    "id": "M6-NyO-27b-I-1-EN-EN",
    "stimulus": "&lt;p&gt;Click on the equivalent fractions by matching the denominators with the cross-product method.&lt;/p&gt;&lt;p style=\"text-align: center;\"&gt;&lt;span class=\"fr-math-v2 fr-draggable\" contenteditable=\"false\" data-original-math=\"\\(\\frac{{{Q1}}}{{{Q2}}}\\)\" draggable=\"true\"&gt;\\(\\frac{{{Q1}}}{{{Q2}}}\\)&lt;/span&gt; and &lt;span class=\"fr-math-v2 fr-draggable\" contenteditable=\"false\" data-original-math=\"\\(\\frac{{{Q3}}}{{{Q4}}}\\)\" draggable=\"true\"&gt;\\(\\frac{{{Q3}}}{{{Q4}}}\\)&lt;/span&gt;&lt;/p&gt;",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"T34",
                "label": "{{function}}",
                "function": "{{Q1}}+{{Q4}}",
                "temp": true
            },
            {
                "name": "T23",
                "label": "{{function}}",
                "function": "{{Q2}}*{{Q3}}",
                "temp": true
            },
            {
                "name": "T33",
                "label": "{{function}}",
                "function": "{{Q2}}+{{Q3}}",
                "temp": true
            },
            {
                "name": "T54",
                "label": "{{function}}",
                "function": "2*{{Q1}}*{{Q4}}",
                "temp": true
            },
            {
                "name": "T43",
                "label": "{{function}}",
                "function": "3*{{Q2}}*{{Q3}}",
                "temp": true
            },
            {
                "name": "A1",
                "label": "&lt;span class=\"fr-math-v2 fr-draggable\" contenteditable=\"false\" data-original-math=\"\\(\\frac{{{T14}}}{{{T24}}}\\)\" draggable=\"true\"&gt;\\(\\frac{{{T14}}}{{{T24}}}\\)&lt;/span&gt; and &lt;span class=\"fr-math-v2 fr-draggable\" contenteditable=\"false\" data-original-math=\"\\(\\frac{{{T23}}}{{{T24}}}\\)\" draggable=\"true\"&gt;\\(\\frac{{{T23}}}{{{T24}}}\\)&lt;/span&gt;"
            },
            {
                "name": "A2",
                "label": "&lt;span class=\"fr-math-v2 fr-draggable\" contenteditable=\"false\" data-original-math=\"\\(\\frac{{{T34}}}{{{T24}}}\\)\" draggable=\"true\"&gt;\\(\\frac{{{T34}}}{{{T24}}}\\)&lt;/span&gt; and &lt;span class=\"fr-math-v2 fr-draggable\" contenteditable=\"false\" data-original-math=\"\\(\\frac{{{T33}}}{{{T24}}}\\)\" draggable=\"true\"&gt;\\(\\frac{{{T33}}}{{{T24}}}\\)&lt;/span&gt;",
                "incorrect": true
            },
            {
                "name": "A3",
                "label": "&lt;span class=\"fr-math-v2 fr-draggable\" contenteditable=\"false\" data-original-math=\"\\(\\frac{{{T54}}}{{{T24}}}\\)\" draggable=\"true\"&gt;\\(\\frac{{{T54}}}{{{T24}}}\\)&lt;/span&gt; and &lt;span class=\"fr-math-v2 fr-draggable\" contenteditable=\"false\" data-original-math=\"\\(\\frac{{{T43}}}{{{T24}}}\\)\" draggable=\"true\"&gt;\\(\\frac{{{T43}}}{{{T24}}}\\)&lt;/span&gt; ",
                "incorrect": true
            }
        ],
        "uniques": true
    },
    "algorithm": {
        "name": "trueFalse",
        "template": "Multiple choice – standard",
        "params": {
            "countCorrect": 1,
            "countIncorrect": 2,
            "showCheckIcon": false,"columns":3
        }
    }
}</v>
      </c>
      <c r="AB203" s="13" t="str">
        <f t="shared" si="2"/>
        <v>M6-NyO-27b-I-1</v>
      </c>
      <c r="AC203" s="13" t="str">
        <f t="shared" si="3"/>
        <v>M6-NyO-27b-I-1-EN</v>
      </c>
      <c r="AD203" s="8" t="s">
        <v>47</v>
      </c>
      <c r="AE203" s="8" t="s">
        <v>572</v>
      </c>
      <c r="AF203" s="8" t="s">
        <v>48</v>
      </c>
      <c r="AG203" s="8" t="s">
        <v>49</v>
      </c>
    </row>
    <row r="204" ht="112.5" customHeight="1">
      <c r="A204" s="6" t="s">
        <v>1206</v>
      </c>
      <c r="B204" s="6" t="s">
        <v>1207</v>
      </c>
      <c r="C204" s="6" t="s">
        <v>50</v>
      </c>
      <c r="D204" s="7" t="s">
        <v>36</v>
      </c>
      <c r="E204" s="6"/>
      <c r="F204" s="10" t="s">
        <v>1216</v>
      </c>
      <c r="G204" s="10" t="s">
        <v>1217</v>
      </c>
      <c r="H204" s="10" t="s">
        <v>1218</v>
      </c>
      <c r="I204" s="6"/>
      <c r="J204" s="6" t="s">
        <v>103</v>
      </c>
      <c r="K204" s="10" t="s">
        <v>1211</v>
      </c>
      <c r="L204" s="10" t="s">
        <v>1219</v>
      </c>
      <c r="M204" s="6" t="s">
        <v>43</v>
      </c>
      <c r="N204" s="10" t="s">
        <v>1213</v>
      </c>
      <c r="O204" s="10" t="s">
        <v>1214</v>
      </c>
      <c r="P204" s="12"/>
      <c r="Q204" s="13"/>
      <c r="R204" s="12"/>
      <c r="S204" s="12"/>
      <c r="T204" s="12"/>
      <c r="U204" s="12"/>
      <c r="V204" s="12"/>
      <c r="W204" s="12"/>
      <c r="X204" s="14"/>
      <c r="Y204" s="17" t="s">
        <v>45</v>
      </c>
      <c r="Z204" s="9" t="s">
        <v>1220</v>
      </c>
      <c r="AA204" s="12" t="str">
        <f t="shared" si="1"/>
        <v>{
    "id": "M6-NyO-27b-E-1-EN-EN",
    "stimulus": "&lt;p&gt;Use the cross-product method to type the following pair of fractions with the same denominator.&lt;/p&gt;",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"A1",
                "label": "{{function}}",
                "function": "\\frac{{{T14}}}{{{T24}}}"
            },
            {
                "name": "A2",
                "label": "{{function}}",
                "function": "\\frac{{{T23}}}{{{T24}}}"
            }
        ],
        "uniques": true
    },
    "algorithm": {
        "name": "calculateOperation",
        "params": {
            "method": "equivSymbolic",
            "keyboard": "INTERMEDIATE"
        }
    }
}</v>
      </c>
      <c r="AB204" s="13" t="str">
        <f t="shared" si="2"/>
        <v>M6-NyO-27b-E-1</v>
      </c>
      <c r="AC204" s="13" t="str">
        <f t="shared" si="3"/>
        <v>M6-NyO-27b-E-1-EN</v>
      </c>
      <c r="AD204" s="8" t="s">
        <v>47</v>
      </c>
      <c r="AE204" s="8" t="s">
        <v>572</v>
      </c>
      <c r="AF204" s="8" t="s">
        <v>48</v>
      </c>
      <c r="AG204" s="8" t="s">
        <v>49</v>
      </c>
    </row>
    <row r="205" ht="112.5" customHeight="1">
      <c r="A205" s="6" t="s">
        <v>1206</v>
      </c>
      <c r="B205" s="6" t="s">
        <v>1207</v>
      </c>
      <c r="C205" s="6" t="s">
        <v>69</v>
      </c>
      <c r="D205" s="7" t="s">
        <v>36</v>
      </c>
      <c r="E205" s="6"/>
      <c r="F205" s="10" t="s">
        <v>1221</v>
      </c>
      <c r="G205" s="10" t="s">
        <v>1222</v>
      </c>
      <c r="H205" s="10"/>
      <c r="I205" s="6"/>
      <c r="J205" s="6" t="s">
        <v>103</v>
      </c>
      <c r="K205" s="10" t="s">
        <v>1211</v>
      </c>
      <c r="L205" s="10" t="s">
        <v>1223</v>
      </c>
      <c r="M205" s="6" t="s">
        <v>43</v>
      </c>
      <c r="N205" s="10" t="s">
        <v>1213</v>
      </c>
      <c r="O205" s="10" t="s">
        <v>1224</v>
      </c>
      <c r="P205" s="12"/>
      <c r="Q205" s="13"/>
      <c r="R205" s="12"/>
      <c r="S205" s="12"/>
      <c r="T205" s="12"/>
      <c r="U205" s="12"/>
      <c r="V205" s="12"/>
      <c r="W205" s="12"/>
      <c r="X205" s="14"/>
      <c r="Y205" s="17" t="s">
        <v>45</v>
      </c>
      <c r="Z205" s="9" t="s">
        <v>1225</v>
      </c>
      <c r="AA205" s="12" t="str">
        <f t="shared" si="1"/>
        <v>{
    "id": "M6-NyO-27b-A-1-EN-EN",
    "stimulus": "&lt;p&gt;In a soccer video game, one player made &lt;span class=\"fr-math-v2 fr-draggable\" contenteditable=\"false\" data-original-math=\"\\(\\frac{{{Q1}}}{{{Q2}}}\\)\" draggable=\"true\"&gt;\\(\\frac{{{Q1}}}{{{Q2}}}\\)&lt;/span&gt; of the team's passes while another player made &lt;span class=\"fr-math-v2 fr-draggable\" contenteditable=\"false\" data-original-math=\"\\(\\frac{{{Q3}}}{{{Q4}}}\\)\" draggable=\"true\"&gt;\\(\\frac{{{Q3}}}{{{Q4}}}\\)&lt;/span&gt; of the passes. Use the cross-product method with these fractions and put them in order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the first player's passes: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the second player's passes: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B205" s="13" t="str">
        <f t="shared" si="2"/>
        <v>M6-NyO-27b-A-1</v>
      </c>
      <c r="AC205" s="13" t="str">
        <f t="shared" si="3"/>
        <v>M6-NyO-27b-A-1-EN</v>
      </c>
      <c r="AD205" s="8" t="s">
        <v>47</v>
      </c>
      <c r="AE205" s="8" t="s">
        <v>572</v>
      </c>
      <c r="AF205" s="8" t="s">
        <v>48</v>
      </c>
      <c r="AG205" s="8" t="s">
        <v>49</v>
      </c>
    </row>
    <row r="206" ht="112.5" customHeight="1">
      <c r="A206" s="6" t="s">
        <v>1206</v>
      </c>
      <c r="B206" s="6" t="s">
        <v>1207</v>
      </c>
      <c r="C206" s="6" t="s">
        <v>69</v>
      </c>
      <c r="D206" s="7" t="s">
        <v>36</v>
      </c>
      <c r="E206" s="8"/>
      <c r="F206" s="10" t="s">
        <v>1226</v>
      </c>
      <c r="G206" s="10" t="s">
        <v>1222</v>
      </c>
      <c r="H206" s="10" t="s">
        <v>1227</v>
      </c>
      <c r="I206" s="6"/>
      <c r="J206" s="6" t="s">
        <v>168</v>
      </c>
      <c r="K206" s="10" t="s">
        <v>1211</v>
      </c>
      <c r="L206" s="10" t="s">
        <v>1223</v>
      </c>
      <c r="M206" s="6" t="s">
        <v>43</v>
      </c>
      <c r="N206" s="10" t="s">
        <v>1213</v>
      </c>
      <c r="O206" s="10" t="s">
        <v>1228</v>
      </c>
      <c r="P206" s="12"/>
      <c r="Q206" s="13"/>
      <c r="R206" s="12"/>
      <c r="S206" s="12"/>
      <c r="T206" s="12"/>
      <c r="U206" s="12"/>
      <c r="V206" s="12"/>
      <c r="W206" s="12"/>
      <c r="X206" s="13"/>
      <c r="Y206" s="17" t="s">
        <v>45</v>
      </c>
      <c r="Z206" s="9" t="s">
        <v>1229</v>
      </c>
      <c r="AA206" s="12" t="str">
        <f t="shared" si="1"/>
        <v>{
    "id": "M6-NyO-27b-A-2-EN-EN",
    "stimulus": "&lt;p&gt;Among the reptiles in a terrarium in Tasmania, &lt;span class=\"fr-math-v2 fr-draggable\" contenteditable=\"false\" data-original-math=\"\\(\\frac{{{Q1}}}{{{Q2}}}\\)\" draggable=\"true\"&gt;\\(\\frac{{{Q1}}}{{{Q2}}}\\)&lt;/span&gt; are iguanas and &lt;span class=\"fr-math-v2 fr-draggable\" contenteditable=\"false\" data-original-math=\"\\(\\frac{{{Q3}}}{{{Q4}}}\\)\" draggable=\"true\"&gt;\\(\\frac{{{Q3}}}{{{Q4}}}\\)&lt;/span&gt; are cobras. Put the resulting fractions in order after using the cross-product method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B206" s="13" t="str">
        <f t="shared" si="2"/>
        <v>M6-NyO-27b-A-2</v>
      </c>
      <c r="AC206" s="13" t="str">
        <f t="shared" si="3"/>
        <v>M6-NyO-27b-A-2-EN</v>
      </c>
      <c r="AD206" s="8" t="s">
        <v>47</v>
      </c>
      <c r="AE206" s="8" t="s">
        <v>572</v>
      </c>
      <c r="AF206" s="8" t="s">
        <v>48</v>
      </c>
      <c r="AG206" s="8" t="s">
        <v>49</v>
      </c>
    </row>
    <row r="207" ht="112.5" customHeight="1">
      <c r="A207" s="6" t="s">
        <v>1206</v>
      </c>
      <c r="B207" s="6" t="s">
        <v>1207</v>
      </c>
      <c r="C207" s="6" t="s">
        <v>69</v>
      </c>
      <c r="D207" s="7" t="s">
        <v>36</v>
      </c>
      <c r="E207" s="6"/>
      <c r="F207" s="10" t="s">
        <v>1230</v>
      </c>
      <c r="G207" s="10" t="s">
        <v>1222</v>
      </c>
      <c r="H207" s="10" t="s">
        <v>1231</v>
      </c>
      <c r="I207" s="6"/>
      <c r="J207" s="6" t="s">
        <v>168</v>
      </c>
      <c r="K207" s="10" t="s">
        <v>1211</v>
      </c>
      <c r="L207" s="10" t="s">
        <v>1223</v>
      </c>
      <c r="M207" s="6" t="s">
        <v>43</v>
      </c>
      <c r="N207" s="10" t="s">
        <v>1213</v>
      </c>
      <c r="O207" s="10" t="s">
        <v>1232</v>
      </c>
      <c r="P207" s="12"/>
      <c r="Q207" s="13"/>
      <c r="R207" s="12"/>
      <c r="S207" s="12"/>
      <c r="T207" s="12"/>
      <c r="U207" s="12"/>
      <c r="V207" s="12"/>
      <c r="W207" s="12"/>
      <c r="X207" s="13"/>
      <c r="Y207" s="17" t="s">
        <v>45</v>
      </c>
      <c r="Z207" s="9" t="s">
        <v>1233</v>
      </c>
      <c r="AA207" s="12" t="str">
        <f t="shared" si="1"/>
        <v>{
    "id": "M6-NyO-27b-A-3-EN-EN",
    "stimulus": "&lt;p&gt;In a Swiss airport, &lt;span class=\"fr-math-v2 fr-draggable\" contenteditable=\"false\" data-original-math=\"\\(\\frac{{{Q1}}}{{{Q2}}}\\)\" draggable=\"true\"&gt;\\(\\frac{{{Q1}}}{{{Q2}}}\\)&lt;/span&gt; of the flights head to Europe, whereas &lt;span class=\"fr-math-v2 fr-draggable\" contenteditable=\"false\" data-original-math=\"\\(\\frac{{{Q3}}}{{{Q4}}}\\)\" draggable=\"true\"&gt;\\(\\frac{{{Q3}}}{{{Q4}}}\\)&lt;/span&gt; of the flights are destined for Asia. Put the fractions in order from highest to lowest after using the cross-product method.&lt;/p&gt;",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flights to Europe: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flights to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B207" s="13" t="str">
        <f t="shared" si="2"/>
        <v>M6-NyO-27b-A-3</v>
      </c>
      <c r="AC207" s="13" t="str">
        <f t="shared" si="3"/>
        <v>M6-NyO-27b-A-3-EN</v>
      </c>
      <c r="AD207" s="8" t="s">
        <v>47</v>
      </c>
      <c r="AE207" s="8" t="s">
        <v>572</v>
      </c>
      <c r="AF207" s="8" t="s">
        <v>48</v>
      </c>
      <c r="AG207" s="8" t="s">
        <v>49</v>
      </c>
    </row>
    <row r="208" ht="112.5" customHeight="1">
      <c r="A208" s="6" t="s">
        <v>1234</v>
      </c>
      <c r="B208" s="6" t="s">
        <v>1235</v>
      </c>
      <c r="C208" s="6" t="s">
        <v>35</v>
      </c>
      <c r="D208" s="7" t="s">
        <v>36</v>
      </c>
      <c r="E208" s="6"/>
      <c r="F208" s="10" t="s">
        <v>1236</v>
      </c>
      <c r="G208" s="10"/>
      <c r="H208" s="10"/>
      <c r="I208" s="6" t="s">
        <v>212</v>
      </c>
      <c r="J208" s="17" t="s">
        <v>1210</v>
      </c>
      <c r="K208" s="10" t="s">
        <v>1237</v>
      </c>
      <c r="L208" s="10" t="s">
        <v>1238</v>
      </c>
      <c r="M208" s="6" t="s">
        <v>43</v>
      </c>
      <c r="N208" s="11" t="s">
        <v>1239</v>
      </c>
      <c r="O208" s="11" t="s">
        <v>1240</v>
      </c>
      <c r="P208" s="12"/>
      <c r="Q208" s="13"/>
      <c r="R208" s="12"/>
      <c r="S208" s="12"/>
      <c r="T208" s="12"/>
      <c r="U208" s="12"/>
      <c r="V208" s="12"/>
      <c r="W208" s="12"/>
      <c r="X208" s="13"/>
      <c r="Y208" s="17" t="s">
        <v>45</v>
      </c>
      <c r="Z208" s="9" t="s">
        <v>1241</v>
      </c>
      <c r="AA208" s="12" t="str">
        <f t="shared" si="1"/>
        <v>{
    "id": "M6-NyO-27c-I-1-EN-EN",
    "stimulus": "&lt;p&gt;Choose the set of fractions that is correctly ordered from lowest to highest.&lt;/p&gt;",
    "hint": "&lt;p&gt;When denominators are the same, numerators are compared. The fraction with the highest numerator is the highest one.&lt;/p&gt;",
    "feedback": "&lt;p&gt;When denominators are the same, numerators are compared. The fraction with the highest numerator is the highest one.&lt;/p&gt;&lt;p&gt;For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
            {
                "name": "A6",
                "label": "&lt;span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v>
      </c>
      <c r="AB208" s="13" t="str">
        <f t="shared" si="2"/>
        <v>M6-NyO-27c-I-1</v>
      </c>
      <c r="AC208" s="13" t="str">
        <f t="shared" si="3"/>
        <v>M6-NyO-27c-I-1-EN</v>
      </c>
      <c r="AD208" s="8" t="s">
        <v>47</v>
      </c>
      <c r="AE208" s="8" t="s">
        <v>572</v>
      </c>
      <c r="AF208" s="8" t="s">
        <v>48</v>
      </c>
      <c r="AG208" s="8" t="s">
        <v>49</v>
      </c>
    </row>
    <row r="209" ht="112.5" customHeight="1">
      <c r="A209" s="6" t="s">
        <v>1234</v>
      </c>
      <c r="B209" s="6" t="s">
        <v>1235</v>
      </c>
      <c r="C209" s="6" t="s">
        <v>35</v>
      </c>
      <c r="D209" s="7" t="s">
        <v>36</v>
      </c>
      <c r="E209" s="6"/>
      <c r="F209" s="11" t="s">
        <v>1242</v>
      </c>
      <c r="G209" s="10"/>
      <c r="H209" s="10"/>
      <c r="I209" s="6" t="s">
        <v>212</v>
      </c>
      <c r="J209" s="17" t="s">
        <v>1210</v>
      </c>
      <c r="K209" s="10" t="s">
        <v>1237</v>
      </c>
      <c r="L209" s="10" t="s">
        <v>1243</v>
      </c>
      <c r="M209" s="6" t="s">
        <v>43</v>
      </c>
      <c r="N209" s="10" t="s">
        <v>1244</v>
      </c>
      <c r="O209" s="11" t="s">
        <v>1245</v>
      </c>
      <c r="P209" s="12"/>
      <c r="Q209" s="13"/>
      <c r="R209" s="12"/>
      <c r="S209" s="12"/>
      <c r="T209" s="12"/>
      <c r="U209" s="16"/>
      <c r="V209" s="12"/>
      <c r="W209" s="12"/>
      <c r="X209" s="13"/>
      <c r="Y209" s="17" t="s">
        <v>45</v>
      </c>
      <c r="Z209" s="9" t="s">
        <v>1246</v>
      </c>
      <c r="AA209" s="12" t="str">
        <f t="shared" si="1"/>
        <v>{
    "id": "M6-NyO-27c-I-2-EN-EN",
    "stimulus": "&lt;p&gt;Choose the set of fractions that is correctly ordered from highest to lowest.&lt;/p&gt;",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denominator.&lt;/p&gt;&lt;p&gt;For example,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
                "name": "A2",
                "label": "&lt;span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"incorrect": true
            },
            {
                "name": "A3",
                "label": "&lt;span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"incorrect": true
            },
            {
                "name": "A4",
                "label": "&lt;span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"incorrect": true
            },
            {
                "name": "A5",
                "label": "&lt;span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
                "name": "A6",
                "label": "&lt;span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
                "incorrect": true
            }
        ],
        "uniques": true
    },
    "algorithm": {
        "name": "trueFalse",
        "template": "Multiple choice – standard",
        "params": {
            "countCorrect": 1,
            "countIncorrect": 2,
            "showCheckIcon":false,
            "columns": 3
        }
    }
}</v>
      </c>
      <c r="AB209" s="13" t="str">
        <f t="shared" si="2"/>
        <v>M6-NyO-27c-I-2</v>
      </c>
      <c r="AC209" s="13" t="str">
        <f t="shared" si="3"/>
        <v>M6-NyO-27c-I-2-EN</v>
      </c>
      <c r="AD209" s="8" t="s">
        <v>47</v>
      </c>
      <c r="AE209" s="8" t="s">
        <v>572</v>
      </c>
      <c r="AF209" s="8" t="s">
        <v>48</v>
      </c>
      <c r="AG209" s="8" t="s">
        <v>49</v>
      </c>
    </row>
    <row r="210" ht="112.5" customHeight="1">
      <c r="A210" s="6" t="s">
        <v>1234</v>
      </c>
      <c r="B210" s="6" t="s">
        <v>1235</v>
      </c>
      <c r="C210" s="6" t="s">
        <v>50</v>
      </c>
      <c r="D210" s="7" t="s">
        <v>36</v>
      </c>
      <c r="E210" s="6"/>
      <c r="F210" s="10" t="s">
        <v>1247</v>
      </c>
      <c r="G210" s="10"/>
      <c r="H210" s="10"/>
      <c r="I210" s="6" t="s">
        <v>212</v>
      </c>
      <c r="J210" s="6" t="s">
        <v>1248</v>
      </c>
      <c r="K210" s="10" t="s">
        <v>1249</v>
      </c>
      <c r="L210" s="10" t="s">
        <v>1250</v>
      </c>
      <c r="M210" s="6" t="s">
        <v>43</v>
      </c>
      <c r="N210" s="11" t="s">
        <v>1251</v>
      </c>
      <c r="O210" s="11" t="s">
        <v>1252</v>
      </c>
      <c r="P210" s="12"/>
      <c r="Q210" s="13"/>
      <c r="R210" s="12"/>
      <c r="S210" s="12"/>
      <c r="T210" s="12"/>
      <c r="U210" s="16"/>
      <c r="V210" s="12"/>
      <c r="W210" s="12"/>
      <c r="X210" s="13"/>
      <c r="Y210" s="17" t="s">
        <v>45</v>
      </c>
      <c r="Z210" s="9" t="s">
        <v>1253</v>
      </c>
      <c r="AA210" s="12" t="str">
        <f t="shared" si="1"/>
        <v>{
    "id": "M6-NyO-27c-E-1-EN-EN",
    "stimulus": "&lt;p&gt;Drag and put these fractions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{{T1}} &lt; {{T2}} &lt; {{T3}}, so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data-original-math=\"\\(\\frac{{{T1}}}{{{Q2}}}\\)\" draggable=\"true\"&gt;\\(\\frac{{{T1}}}{{{Q2}}}\\)&lt;/span&gt;",
                "function": "{{T1}}/{{Q2}}"
            },
            {
                "name": "A2",
                "label": "&lt;span class=\"fr-math-v2 fr-draggable\" contenteditable=\"false\" data-original-math=\"\\(\\frac{{{T2}}}{{{Q2}}}\\)\" draggable=\"true\"&gt;\\(\\frac{{{T2}}}{{{Q2}}}\\)&lt;/span&gt;",
                "function": "{{T2}}/{{Q2}}"
            },
            {
                "name": "A3",
                "label": "&lt;span class=\"fr-math-v2 fr-draggable\" contenteditable=\"false\" data-original-math=\"\\(\\frac{{{T3}}}{{{Q2}}}\\)\" draggable=\"true\"&gt;\\(\\frac{{{T3}}}{{{Q2}}}\\)&lt;/span&gt;",
                "function": "{{T3}}/{{Q2}}"
            }
        ],
        "uniques": true
    },
    "algorithm": {
        "name": "calculateOperation",
        "template": "Cloze with drag &amp; drop",
        "params": {
            "keyboard": "INTERMEDIATE"
        }
    }
}</v>
      </c>
      <c r="AB210" s="13" t="str">
        <f t="shared" si="2"/>
        <v>M6-NyO-27c-E-1</v>
      </c>
      <c r="AC210" s="13" t="str">
        <f t="shared" si="3"/>
        <v>M6-NyO-27c-E-1-EN</v>
      </c>
      <c r="AD210" s="8" t="s">
        <v>47</v>
      </c>
      <c r="AE210" s="8" t="s">
        <v>572</v>
      </c>
      <c r="AF210" s="8" t="s">
        <v>48</v>
      </c>
      <c r="AG210" s="8" t="s">
        <v>49</v>
      </c>
    </row>
    <row r="211" ht="112.5" customHeight="1">
      <c r="A211" s="6" t="s">
        <v>1234</v>
      </c>
      <c r="B211" s="6" t="s">
        <v>1235</v>
      </c>
      <c r="C211" s="6" t="s">
        <v>50</v>
      </c>
      <c r="D211" s="7" t="s">
        <v>36</v>
      </c>
      <c r="E211" s="6"/>
      <c r="F211" s="10" t="s">
        <v>1254</v>
      </c>
      <c r="G211" s="10"/>
      <c r="H211" s="10"/>
      <c r="I211" s="6" t="s">
        <v>212</v>
      </c>
      <c r="J211" s="6" t="s">
        <v>1255</v>
      </c>
      <c r="K211" s="10" t="s">
        <v>1249</v>
      </c>
      <c r="L211" s="10" t="s">
        <v>1250</v>
      </c>
      <c r="M211" s="6" t="s">
        <v>43</v>
      </c>
      <c r="N211" s="11" t="s">
        <v>1256</v>
      </c>
      <c r="O211" s="11" t="s">
        <v>1257</v>
      </c>
      <c r="P211" s="12"/>
      <c r="Q211" s="13"/>
      <c r="R211" s="12"/>
      <c r="S211" s="12"/>
      <c r="T211" s="12"/>
      <c r="U211" s="16"/>
      <c r="V211" s="12"/>
      <c r="W211" s="12"/>
      <c r="X211" s="13"/>
      <c r="Y211" s="17" t="s">
        <v>45</v>
      </c>
      <c r="Z211" s="9" t="s">
        <v>1258</v>
      </c>
      <c r="AA211" s="12" t="str">
        <f t="shared" si="1"/>
        <v>{
    "id": "M6-NyO-27c-E-2-EN-EN",
    "stimulus": "&lt;p&gt;Drag and put these fractions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data-original-math=\"\\(\\frac{{{T3}}}{{{Q2}}}\\)\" draggable=\"true\"&gt;\\(\\frac{{{T3}}}{{{Q2}}}\\)&lt;/span&gt;",
                "function": "{{T3}}/{{Q2}}"
            },
            {
                "name": "A2",
                "label": "&lt;span class=\"fr-math-v2 fr-draggable\" contenteditable=\"false\" data-original-math=\"\\(\\frac{{{T2}}}{{{Q2}}}\\)\" draggable=\"true\"&gt;\\(\\frac{{{T2}}}{{{Q2}}}\\)&lt;/span&gt;",
                "function": "{{T2}}/{{Q2}}"
            },
            {
                "name": "A3",
                "label": "&lt;span class=\"fr-math-v2 fr-draggable\" contenteditable=\"false\" data-original-math=\"\\(\\frac{{{T1}}}{{{Q2}}}\\)\" draggable=\"true\"&gt;\\(\\frac{{{T1}}}{{{Q2}}}\\)&lt;/span&gt;",
                "function": "{{T1}}/{{Q2}}"
            }
        ],
        "uniques": true
    },
    "algorithm": {
        "name": "calculateOperation",
        "template": "Cloze with drag &amp; drop",
        "params": {
            "keyboard": "INTERMEDIATE"
        }
    }
}</v>
      </c>
      <c r="AB211" s="13" t="str">
        <f t="shared" si="2"/>
        <v>M6-NyO-27c-E-2</v>
      </c>
      <c r="AC211" s="13" t="str">
        <f t="shared" si="3"/>
        <v>M6-NyO-27c-E-2-EN</v>
      </c>
      <c r="AD211" s="8" t="s">
        <v>47</v>
      </c>
      <c r="AE211" s="8" t="s">
        <v>572</v>
      </c>
      <c r="AF211" s="8" t="s">
        <v>48</v>
      </c>
      <c r="AG211" s="8" t="s">
        <v>49</v>
      </c>
    </row>
    <row r="212" ht="112.5" customHeight="1">
      <c r="A212" s="6" t="s">
        <v>1234</v>
      </c>
      <c r="B212" s="6" t="s">
        <v>1235</v>
      </c>
      <c r="C212" s="6" t="s">
        <v>50</v>
      </c>
      <c r="D212" s="7" t="s">
        <v>36</v>
      </c>
      <c r="E212" s="6"/>
      <c r="F212" s="10" t="s">
        <v>1259</v>
      </c>
      <c r="G212" s="10"/>
      <c r="H212" s="10"/>
      <c r="I212" s="6" t="s">
        <v>212</v>
      </c>
      <c r="J212" s="6" t="s">
        <v>1248</v>
      </c>
      <c r="K212" s="10" t="s">
        <v>1260</v>
      </c>
      <c r="L212" s="25" t="s">
        <v>1261</v>
      </c>
      <c r="M212" s="6" t="s">
        <v>43</v>
      </c>
      <c r="N212" s="10" t="s">
        <v>1244</v>
      </c>
      <c r="O212" s="11" t="s">
        <v>1262</v>
      </c>
      <c r="P212" s="12"/>
      <c r="Q212" s="13"/>
      <c r="R212" s="12"/>
      <c r="S212" s="12"/>
      <c r="T212" s="12"/>
      <c r="U212" s="16"/>
      <c r="V212" s="12"/>
      <c r="W212" s="12"/>
      <c r="X212" s="13"/>
      <c r="Y212" s="17" t="s">
        <v>45</v>
      </c>
      <c r="Z212" s="9" t="s">
        <v>1263</v>
      </c>
      <c r="AA212" s="12" t="str">
        <f t="shared" si="1"/>
        <v>{
    "id": "M6-NyO-27c-E-3-EN-EN",
    "stimulus": "&lt;p&gt;Drag and put these fractions in order from lowest to highest.&lt;/p&gt;",
    "template": "&lt;p style=\"text-align:center;\"&gt;{{response}} &lt; {{response}} &lt; {{response}}&lt;/p&gt;",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denominator.&lt;/p&gt;&lt;p&gt;Since {{T6}} &gt; {{T4}} &gt; {{T2}}, then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AB212" s="13" t="str">
        <f t="shared" si="2"/>
        <v>M6-NyO-27c-E-3</v>
      </c>
      <c r="AC212" s="13" t="str">
        <f t="shared" si="3"/>
        <v>M6-NyO-27c-E-3-EN</v>
      </c>
      <c r="AD212" s="8" t="s">
        <v>47</v>
      </c>
      <c r="AE212" s="8" t="s">
        <v>572</v>
      </c>
      <c r="AF212" s="8" t="s">
        <v>48</v>
      </c>
      <c r="AG212" s="8" t="s">
        <v>49</v>
      </c>
    </row>
    <row r="213" ht="112.5" customHeight="1">
      <c r="A213" s="6" t="s">
        <v>1234</v>
      </c>
      <c r="B213" s="6" t="s">
        <v>1235</v>
      </c>
      <c r="C213" s="6" t="s">
        <v>50</v>
      </c>
      <c r="D213" s="7" t="s">
        <v>36</v>
      </c>
      <c r="E213" s="6"/>
      <c r="F213" s="10" t="s">
        <v>1264</v>
      </c>
      <c r="G213" s="10"/>
      <c r="H213" s="10"/>
      <c r="I213" s="13" t="s">
        <v>212</v>
      </c>
      <c r="J213" s="6" t="s">
        <v>1255</v>
      </c>
      <c r="K213" s="10" t="s">
        <v>1260</v>
      </c>
      <c r="L213" s="25" t="s">
        <v>1261</v>
      </c>
      <c r="M213" s="6" t="s">
        <v>43</v>
      </c>
      <c r="N213" s="10" t="s">
        <v>1265</v>
      </c>
      <c r="O213" s="11" t="s">
        <v>1266</v>
      </c>
      <c r="P213" s="12"/>
      <c r="Q213" s="13"/>
      <c r="R213" s="12"/>
      <c r="S213" s="12"/>
      <c r="T213" s="12"/>
      <c r="U213" s="12"/>
      <c r="V213" s="12"/>
      <c r="W213" s="12"/>
      <c r="X213" s="13"/>
      <c r="Y213" s="17" t="s">
        <v>45</v>
      </c>
      <c r="Z213" s="9" t="s">
        <v>1267</v>
      </c>
      <c r="AA213" s="12" t="str">
        <f t="shared" si="1"/>
        <v>{
    "id": "M6-NyO-27c-E-4-EN-EN",
    "stimulus": "&lt;p&gt;Drag and put these fractions in order from highest to lowest.&lt;/p&gt;",
    "template": "&lt;p style=\"text-align:center;\"&gt;{{response}} &gt; {{response}} &gt; {{response}}&lt;/p&gt;",
    "hint": "&lt;p&gt;When numerators are the same, the highest fraction is the one with the lowest denominator and the lowest fraction is the one with the highest denominator.&lt;/p&gt;",
    "feedback": "&lt;p&gt;When numerators are the same, denominators are compared. The lowest fraction is the one with the highest denominator, and the highest fraction is the one with the lowest denominator.&lt;/p&gt;&lt;p&gt;Since {{T2}} &lt; {{T4}} &lt; {{T6}}, then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AB213" s="13" t="str">
        <f t="shared" si="2"/>
        <v>M6-NyO-27c-E-4</v>
      </c>
      <c r="AC213" s="13" t="str">
        <f t="shared" si="3"/>
        <v>M6-NyO-27c-E-4-EN</v>
      </c>
      <c r="AD213" s="8" t="s">
        <v>47</v>
      </c>
      <c r="AE213" s="8" t="s">
        <v>572</v>
      </c>
      <c r="AF213" s="8" t="s">
        <v>48</v>
      </c>
      <c r="AG213" s="8" t="s">
        <v>49</v>
      </c>
    </row>
    <row r="214" ht="112.5" customHeight="1">
      <c r="A214" s="6" t="s">
        <v>1234</v>
      </c>
      <c r="B214" s="6" t="s">
        <v>1235</v>
      </c>
      <c r="C214" s="6" t="s">
        <v>69</v>
      </c>
      <c r="D214" s="7" t="s">
        <v>36</v>
      </c>
      <c r="E214" s="6"/>
      <c r="F214" s="10" t="s">
        <v>1268</v>
      </c>
      <c r="G214" s="10"/>
      <c r="H214" s="10"/>
      <c r="I214" s="6" t="s">
        <v>212</v>
      </c>
      <c r="J214" s="6" t="s">
        <v>1255</v>
      </c>
      <c r="K214" s="10" t="s">
        <v>1269</v>
      </c>
      <c r="L214" s="10" t="s">
        <v>1270</v>
      </c>
      <c r="M214" s="6" t="s">
        <v>43</v>
      </c>
      <c r="N214" s="11" t="s">
        <v>1271</v>
      </c>
      <c r="O214" s="11" t="s">
        <v>1272</v>
      </c>
      <c r="P214" s="12"/>
      <c r="Q214" s="13"/>
      <c r="R214" s="12"/>
      <c r="S214" s="12"/>
      <c r="T214" s="12"/>
      <c r="U214" s="12"/>
      <c r="V214" s="12"/>
      <c r="W214" s="12"/>
      <c r="X214" s="13"/>
      <c r="Y214" s="17" t="s">
        <v>45</v>
      </c>
      <c r="Z214" s="9" t="s">
        <v>1273</v>
      </c>
      <c r="AA214" s="12" t="str">
        <f t="shared" si="1"/>
        <v>{
    "id": "M6-NyO-27c-A-1-EN-EN",
    "stimulus": "&lt;p&gt;In Andrea's playlist, &lt;span class=\"fr-math-v2 fr-draggable\" contenteditable=\"false\" data-original-math=\"\\(\\frac{{{Q1}}}{{{T0}}}\\)\" draggable=\"true\"&gt;\\(\\frac{{{Q1}}}{{{T0}}}\\)&lt;/span&gt; are songs in Spanish, &lt;span class=\"fr-math-v2 fr-draggable\" contenteditable=\"false\" data-original-math=\"\\(\\frac{{{Q2}}}{{{T0}}}\\)\" draggable=\"true\"&gt;\\(\\frac{{{Q2}}}{{{T0}}}\\)&lt;/span&gt;, in English, and &lt;span class=\"fr-math-v2 fr-draggable\" contenteditable=\"false\" data-original-math=\"\\(\\frac{{{Q3}}}{{{T0}}}\\)\" draggable=\"true\"&gt;\\(\\frac{{{Q3}}}{{{T0}}}\\)&lt;/span&gt;, in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v>
      </c>
      <c r="AB214" s="13" t="str">
        <f t="shared" si="2"/>
        <v>M6-NyO-27c-A-1</v>
      </c>
      <c r="AC214" s="13" t="str">
        <f t="shared" si="3"/>
        <v>M6-NyO-27c-A-1-EN</v>
      </c>
      <c r="AD214" s="8" t="s">
        <v>47</v>
      </c>
      <c r="AE214" s="8" t="s">
        <v>572</v>
      </c>
      <c r="AF214" s="8" t="s">
        <v>48</v>
      </c>
      <c r="AG214" s="8" t="s">
        <v>49</v>
      </c>
    </row>
    <row r="215" ht="112.5" customHeight="1">
      <c r="A215" s="6" t="s">
        <v>1234</v>
      </c>
      <c r="B215" s="6" t="s">
        <v>1235</v>
      </c>
      <c r="C215" s="6" t="s">
        <v>69</v>
      </c>
      <c r="D215" s="7" t="s">
        <v>36</v>
      </c>
      <c r="E215" s="6"/>
      <c r="F215" s="10" t="s">
        <v>1274</v>
      </c>
      <c r="G215" s="10"/>
      <c r="H215" s="10"/>
      <c r="I215" s="13" t="s">
        <v>212</v>
      </c>
      <c r="J215" s="6" t="s">
        <v>1248</v>
      </c>
      <c r="K215" s="10" t="s">
        <v>1269</v>
      </c>
      <c r="L215" s="10" t="s">
        <v>1270</v>
      </c>
      <c r="M215" s="6" t="s">
        <v>43</v>
      </c>
      <c r="N215" s="11" t="s">
        <v>1275</v>
      </c>
      <c r="O215" s="11" t="s">
        <v>1276</v>
      </c>
      <c r="P215" s="9"/>
      <c r="Q215" s="13"/>
      <c r="R215" s="12"/>
      <c r="S215" s="12"/>
      <c r="T215" s="12"/>
      <c r="U215" s="12"/>
      <c r="V215" s="12"/>
      <c r="W215" s="12"/>
      <c r="X215" s="13"/>
      <c r="Y215" s="17" t="s">
        <v>45</v>
      </c>
      <c r="Z215" s="9" t="s">
        <v>1277</v>
      </c>
      <c r="AA215" s="12" t="str">
        <f t="shared" si="1"/>
        <v>{
    "id": "M6-NyO-27c-A-2-EN-EN",
    "stimulus": "&lt;p&gt;On a streaming platform, &lt;span class=\"fr-math-v2 fr-draggable\" contenteditable=\"false\" data-original-math=\"\\(\\frac{{{Q1}}}{{{T0}}}\\)\" draggable=\"true\"&gt;\\(\\frac{{{Q1}}}{{{T0}}}\\)&lt;/span&gt; of the movies are action, &lt;span class=\"fr-math-v2 fr-draggable\" contenteditable=\"false\" data-original-math=\"\\(\\frac{{{Q2}}}{{{T0}}}\\)\" draggable=\"true\"&gt;\\(\\frac{{{Q2}}}{{{T0}}}\\)&lt;/span&gt; are comedy, and &lt;span class=\"fr-math-v2 fr-draggable\" contenteditable=\"false\" data-original-math=\"\\(\\frac{{{Q3}}}{{{T0}}}\\)\" draggable=\"true\"&gt;\\(\\frac{{{Q3}}}{{{T0}}}\\)&lt;/span&gt; are animation. Drag these fractions to put them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{{T1}} &lt; {{T2}} &lt; {{T3}}, then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data-original-math=\"\\(\\frac{{{T1}}}{{{T0}}}\\)\" draggable=\"true\"&gt;\\(\\frac{{{T1}}}{{{T0}}}\\)&lt;/span&gt;",
                "function": "{{T1}}/{{T0}}"
            },
            {
                "name": "A2",
                "label": "&lt;span class=\"fr-math-v2 fr-draggable\" contenteditable=\"false\" data-original-math=\"\\(\\frac{{{T2}}}{{{T0}}}\\)\" draggable=\"true\"&gt;\\(\\frac{{{T2}}}{{{T0}}}\\)&lt;/span&gt;",
                "function": "{{T2}}/{{T0}}"
            },
            {
                "name": "A3",
                "label": "&lt;span class=\"fr-math-v2 fr-draggable\" contenteditable=\"false\" data-original-math=\"\\(\\frac{{{T3}}}{{{T0}}}\\)\" draggable=\"true\"&gt;\\(\\frac{{{T3}}}{{{T0}}}\\)&lt;/span&gt;",
                "function": "{{T3}}/{{T0}}"
            }
        ],
        "uniques": true
    },
    "algorithm": {
        "name": "calculateOperation",
        "template": "Cloze with drag &amp; drop",
        "params": {
            "keyboard": "INTERMEDIATE"
        }
    }
}</v>
      </c>
      <c r="AB215" s="13" t="str">
        <f t="shared" si="2"/>
        <v>M6-NyO-27c-A-2</v>
      </c>
      <c r="AC215" s="13" t="str">
        <f t="shared" si="3"/>
        <v>M6-NyO-27c-A-2-EN</v>
      </c>
      <c r="AD215" s="8" t="s">
        <v>47</v>
      </c>
      <c r="AE215" s="8" t="s">
        <v>572</v>
      </c>
      <c r="AF215" s="8" t="s">
        <v>48</v>
      </c>
      <c r="AG215" s="8" t="s">
        <v>49</v>
      </c>
    </row>
    <row r="216" ht="112.5" customHeight="1">
      <c r="A216" s="6" t="s">
        <v>1234</v>
      </c>
      <c r="B216" s="6" t="s">
        <v>1235</v>
      </c>
      <c r="C216" s="6" t="s">
        <v>69</v>
      </c>
      <c r="D216" s="7" t="s">
        <v>36</v>
      </c>
      <c r="E216" s="6"/>
      <c r="F216" s="10" t="s">
        <v>1278</v>
      </c>
      <c r="G216" s="10"/>
      <c r="H216" s="10"/>
      <c r="I216" s="13" t="s">
        <v>212</v>
      </c>
      <c r="J216" s="6" t="s">
        <v>1255</v>
      </c>
      <c r="K216" s="10" t="s">
        <v>1269</v>
      </c>
      <c r="L216" s="10" t="s">
        <v>1270</v>
      </c>
      <c r="M216" s="6" t="s">
        <v>43</v>
      </c>
      <c r="N216" s="10" t="s">
        <v>1279</v>
      </c>
      <c r="O216" s="11" t="s">
        <v>1280</v>
      </c>
      <c r="P216" s="9"/>
      <c r="Q216" s="13"/>
      <c r="R216" s="12"/>
      <c r="S216" s="12"/>
      <c r="T216" s="12"/>
      <c r="U216" s="12"/>
      <c r="V216" s="12"/>
      <c r="W216" s="12"/>
      <c r="X216" s="13"/>
      <c r="Y216" s="17" t="s">
        <v>45</v>
      </c>
      <c r="Z216" s="9" t="s">
        <v>1281</v>
      </c>
      <c r="AA216" s="12" t="str">
        <f t="shared" si="1"/>
        <v>{
    "id": "M6-NyO-27c-A-3-EN-EN",
    "stimulus": "&lt;p&gt;In Sarah's class, &lt;span class=\"fr-math-v2 fr-draggable\" contenteditable=\"false\" data-original-math=\"\\(\\frac{{{Q1}}}{{{T0}}}\\)\" draggable=\"true\"&gt;\\(\\frac{{{Q1}}}{{{T0}}}\\)&lt;/span&gt; of the students are studying English, &lt;span class=\"fr-math-v2 fr-draggable\" contenteditable=\"false\" data-original-math=\"\\(\\frac{{{Q2}}}{{{T0}}}\\)\" draggable=\"true\"&gt;\\(\\frac{{{Q2}}}{{{T0}}}\\)&lt;/span&gt; are studying French, and &lt;span class=\"fr-math-v2 fr-draggable\" contenteditable=\"false\" data-original-math=\"\\(\\frac{{{Q3}}}{{{T0}}}\\)\" draggable=\"true\"&gt;\\(\\frac{{{Q3}}}{{{T0}}}\\)&lt;/span&gt; are studying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{{T3}} &gt; {{T2}} &gt; {{T1}}, then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v>
      </c>
      <c r="AB216" s="13" t="str">
        <f t="shared" si="2"/>
        <v>M6-NyO-27c-A-3</v>
      </c>
      <c r="AC216" s="13" t="str">
        <f t="shared" si="3"/>
        <v>M6-NyO-27c-A-3-EN</v>
      </c>
      <c r="AD216" s="8" t="s">
        <v>47</v>
      </c>
      <c r="AE216" s="8" t="s">
        <v>572</v>
      </c>
      <c r="AF216" s="8" t="s">
        <v>48</v>
      </c>
      <c r="AG216" s="8" t="s">
        <v>49</v>
      </c>
    </row>
    <row r="217" ht="112.5" customHeight="1">
      <c r="A217" s="6" t="s">
        <v>1282</v>
      </c>
      <c r="B217" s="6" t="s">
        <v>1283</v>
      </c>
      <c r="C217" s="6" t="s">
        <v>35</v>
      </c>
      <c r="D217" s="7" t="s">
        <v>36</v>
      </c>
      <c r="E217" s="6"/>
      <c r="F217" s="10" t="s">
        <v>1284</v>
      </c>
      <c r="G217" s="10"/>
      <c r="H217" s="10" t="s">
        <v>1285</v>
      </c>
      <c r="I217" s="13"/>
      <c r="J217" s="6" t="s">
        <v>313</v>
      </c>
      <c r="K217" s="10" t="s">
        <v>1286</v>
      </c>
      <c r="L217" s="10" t="s">
        <v>1287</v>
      </c>
      <c r="M217" s="6" t="s">
        <v>43</v>
      </c>
      <c r="N217" s="10" t="s">
        <v>1288</v>
      </c>
      <c r="O217" s="14" t="s">
        <v>1289</v>
      </c>
      <c r="P217" s="12"/>
      <c r="Q217" s="13"/>
      <c r="R217" s="12"/>
      <c r="S217" s="12"/>
      <c r="T217" s="12"/>
      <c r="U217" s="12"/>
      <c r="V217" s="12"/>
      <c r="W217" s="12"/>
      <c r="X217" s="13"/>
      <c r="Y217" s="17" t="s">
        <v>45</v>
      </c>
      <c r="Z217" s="9" t="s">
        <v>1290</v>
      </c>
      <c r="AA217" s="12" t="str">
        <f t="shared" si="1"/>
        <v>{
    "id": "M6-NyO-28a-I-1-EN-EN",
    "stimulus": "&lt;p&gt;Drag each mixed number to its fraction.&lt;/p&gt;",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fraction.&lt;/p&gt;&lt;p&gt;For example:&lt;/p&gt;&lt;p&gt;&lt;span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
            }
        ],
        "uniques": true
    },
    "algorithm": {
        "name": "linkOperationResult",
        "params": {
            "invert": true
        },
        "template": "Match list"
    }
}</v>
      </c>
      <c r="AB217" s="13" t="str">
        <f t="shared" si="2"/>
        <v>M6-NyO-28a-I-1</v>
      </c>
      <c r="AC217" s="13" t="str">
        <f t="shared" si="3"/>
        <v>M6-NyO-28a-I-1-EN</v>
      </c>
      <c r="AD217" s="8" t="s">
        <v>47</v>
      </c>
      <c r="AE217" s="8" t="s">
        <v>572</v>
      </c>
      <c r="AF217" s="8" t="s">
        <v>48</v>
      </c>
      <c r="AG217" s="8" t="s">
        <v>49</v>
      </c>
    </row>
    <row r="218" ht="112.5" customHeight="1">
      <c r="A218" s="6" t="s">
        <v>1282</v>
      </c>
      <c r="B218" s="6" t="s">
        <v>1283</v>
      </c>
      <c r="C218" s="6" t="s">
        <v>35</v>
      </c>
      <c r="D218" s="7" t="s">
        <v>36</v>
      </c>
      <c r="E218" s="6"/>
      <c r="F218" s="11" t="s">
        <v>1291</v>
      </c>
      <c r="G218" s="10"/>
      <c r="H218" s="10"/>
      <c r="I218" s="13"/>
      <c r="J218" s="6" t="s">
        <v>313</v>
      </c>
      <c r="K218" s="10" t="s">
        <v>1286</v>
      </c>
      <c r="L218" s="11" t="s">
        <v>1292</v>
      </c>
      <c r="M218" s="6" t="s">
        <v>43</v>
      </c>
      <c r="N218" s="11" t="s">
        <v>1293</v>
      </c>
      <c r="O218" s="11" t="s">
        <v>1294</v>
      </c>
      <c r="P218" s="12"/>
      <c r="Q218" s="13"/>
      <c r="R218" s="12"/>
      <c r="S218" s="12"/>
      <c r="T218" s="12"/>
      <c r="U218" s="12"/>
      <c r="V218" s="12"/>
      <c r="W218" s="12"/>
      <c r="X218" s="13"/>
      <c r="Y218" s="17" t="s">
        <v>45</v>
      </c>
      <c r="Z218" s="9" t="s">
        <v>1295</v>
      </c>
      <c r="AA218" s="12" t="str">
        <f t="shared" si="1"/>
        <v>{
    "id": "M6-NyO-28a-I-2-EN-EN",
    "stimulus": "&lt;p&gt;Drag each improper fraction to its equivalent mixed number.&lt;/p&gt;",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For example:&lt;/p&gt;&lt;p&gt;{{Q11}}&lt;span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
            }
        ],
        "uniques": true
    },
    "algorithm": {
        "name": "linkOperationResult",
        "params": {
            "invert": false
        },
        "template": "Match list"
    }
}</v>
      </c>
      <c r="AB218" s="13" t="str">
        <f t="shared" si="2"/>
        <v>M6-NyO-28a-I-2</v>
      </c>
      <c r="AC218" s="13" t="str">
        <f t="shared" si="3"/>
        <v>M6-NyO-28a-I-2-EN</v>
      </c>
      <c r="AD218" s="8" t="s">
        <v>47</v>
      </c>
      <c r="AE218" s="8"/>
      <c r="AF218" s="8" t="s">
        <v>48</v>
      </c>
      <c r="AG218" s="8" t="s">
        <v>49</v>
      </c>
    </row>
    <row r="219" ht="112.5" customHeight="1">
      <c r="A219" s="6" t="s">
        <v>1282</v>
      </c>
      <c r="B219" s="6" t="s">
        <v>1283</v>
      </c>
      <c r="C219" s="6" t="s">
        <v>50</v>
      </c>
      <c r="D219" s="7" t="s">
        <v>36</v>
      </c>
      <c r="E219" s="6"/>
      <c r="F219" s="10" t="s">
        <v>1296</v>
      </c>
      <c r="G219" s="11" t="s">
        <v>1297</v>
      </c>
      <c r="H219" s="10" t="s">
        <v>1298</v>
      </c>
      <c r="I219" s="13"/>
      <c r="J219" s="6" t="s">
        <v>103</v>
      </c>
      <c r="K219" s="10" t="s">
        <v>1299</v>
      </c>
      <c r="L219" s="10" t="s">
        <v>1300</v>
      </c>
      <c r="M219" s="6" t="s">
        <v>43</v>
      </c>
      <c r="N219" s="10" t="s">
        <v>1301</v>
      </c>
      <c r="O219" s="14" t="s">
        <v>1302</v>
      </c>
      <c r="P219" s="12"/>
      <c r="Q219" s="13"/>
      <c r="R219" s="12"/>
      <c r="S219" s="12"/>
      <c r="T219" s="12"/>
      <c r="U219" s="12"/>
      <c r="V219" s="12"/>
      <c r="W219" s="12"/>
      <c r="X219" s="13"/>
      <c r="Y219" s="17" t="s">
        <v>45</v>
      </c>
      <c r="Z219" s="9" t="s">
        <v>1303</v>
      </c>
      <c r="AA219" s="12" t="str">
        <f t="shared" si="1"/>
        <v>{
    "id": "M6-NyO-28a-E-1-EN-EN",
    "stimulus": "&lt;p&gt;Express the following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B219" s="13" t="str">
        <f t="shared" si="2"/>
        <v>M6-NyO-28a-E-1</v>
      </c>
      <c r="AC219" s="13" t="str">
        <f t="shared" si="3"/>
        <v>M6-NyO-28a-E-1-EN</v>
      </c>
      <c r="AD219" s="8" t="s">
        <v>47</v>
      </c>
      <c r="AE219" s="8" t="s">
        <v>572</v>
      </c>
      <c r="AF219" s="8" t="s">
        <v>48</v>
      </c>
      <c r="AG219" s="8" t="s">
        <v>49</v>
      </c>
    </row>
    <row r="220" ht="112.5" customHeight="1">
      <c r="A220" s="6" t="s">
        <v>1282</v>
      </c>
      <c r="B220" s="6" t="s">
        <v>1283</v>
      </c>
      <c r="C220" s="6" t="s">
        <v>50</v>
      </c>
      <c r="D220" s="7" t="s">
        <v>36</v>
      </c>
      <c r="E220" s="6"/>
      <c r="F220" s="11" t="s">
        <v>1304</v>
      </c>
      <c r="G220" s="11" t="s">
        <v>1305</v>
      </c>
      <c r="H220" s="10"/>
      <c r="I220" s="13"/>
      <c r="J220" s="6" t="s">
        <v>103</v>
      </c>
      <c r="K220" s="10" t="s">
        <v>1299</v>
      </c>
      <c r="L220" s="11" t="s">
        <v>1306</v>
      </c>
      <c r="M220" s="6" t="s">
        <v>43</v>
      </c>
      <c r="N220" s="11" t="s">
        <v>1293</v>
      </c>
      <c r="O220" s="11" t="s">
        <v>1307</v>
      </c>
      <c r="P220" s="12"/>
      <c r="Q220" s="13"/>
      <c r="R220" s="12"/>
      <c r="S220" s="12"/>
      <c r="T220" s="12"/>
      <c r="U220" s="12"/>
      <c r="V220" s="12"/>
      <c r="W220" s="12"/>
      <c r="X220" s="13"/>
      <c r="Y220" s="17" t="s">
        <v>45</v>
      </c>
      <c r="Z220" s="9" t="s">
        <v>1308</v>
      </c>
      <c r="AA220" s="12" t="str">
        <f t="shared" si="1"/>
        <v>{
    "id": "M6-NyO-28a-E-2-EN-EN",
    "stimulus": "&lt;p&gt;Express the following mixed number as a fraction.&lt;/p&gt;",
    "template": "&lt;p style=\"text-align:center;\"&gt;{{Q1}}&lt;span class=\"fr-math-v2 fr-draggable\" contenteditable=\"false\" data-original-math=\"\\(\\frac{{{Q3}}}{{{Q2}}}\\)\" draggable=\"true\"&gt;\\(\\frac{{{Q3}}}{{{Q2}}}\\)&lt;/span&gt; = {{response}}&lt;/p&gt;",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In this case:&lt;/p&gt;&lt;p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"\\frac{{{T1}}}{{{Q2}}}"
            }
        ],
        "uniques": true
    },
    "algorithm": {
        "name": "calculateOperation",
        "params": {
            "method": "equivSymbolic",
            "keyboard": "INTERMEDIATE"
        }
    }
}</v>
      </c>
      <c r="AB220" s="13" t="str">
        <f t="shared" si="2"/>
        <v>M6-NyO-28a-E-2</v>
      </c>
      <c r="AC220" s="13" t="str">
        <f t="shared" si="3"/>
        <v>M6-NyO-28a-E-2-EN</v>
      </c>
      <c r="AD220" s="8" t="s">
        <v>47</v>
      </c>
      <c r="AE220" s="8"/>
      <c r="AF220" s="8" t="s">
        <v>48</v>
      </c>
      <c r="AG220" s="8" t="s">
        <v>49</v>
      </c>
    </row>
    <row r="221" ht="112.5" customHeight="1">
      <c r="A221" s="6" t="s">
        <v>1282</v>
      </c>
      <c r="B221" s="6" t="s">
        <v>1283</v>
      </c>
      <c r="C221" s="6" t="s">
        <v>69</v>
      </c>
      <c r="D221" s="7" t="s">
        <v>36</v>
      </c>
      <c r="E221" s="6"/>
      <c r="F221" s="11" t="s">
        <v>1309</v>
      </c>
      <c r="G221" s="11" t="s">
        <v>1297</v>
      </c>
      <c r="H221" s="10" t="s">
        <v>1310</v>
      </c>
      <c r="I221" s="13"/>
      <c r="J221" s="6" t="s">
        <v>103</v>
      </c>
      <c r="K221" s="10" t="s">
        <v>1311</v>
      </c>
      <c r="L221" s="10" t="s">
        <v>1300</v>
      </c>
      <c r="M221" s="6" t="s">
        <v>43</v>
      </c>
      <c r="N221" s="10" t="s">
        <v>1301</v>
      </c>
      <c r="O221" s="14" t="s">
        <v>1312</v>
      </c>
      <c r="P221" s="12"/>
      <c r="Q221" s="13"/>
      <c r="R221" s="12"/>
      <c r="S221" s="12"/>
      <c r="T221" s="12"/>
      <c r="U221" s="12"/>
      <c r="V221" s="12"/>
      <c r="W221" s="12"/>
      <c r="X221" s="13"/>
      <c r="Y221" s="17" t="s">
        <v>45</v>
      </c>
      <c r="Z221" s="9" t="s">
        <v>1313</v>
      </c>
      <c r="AA221" s="12" t="str">
        <f t="shared" si="1"/>
        <v>{
    "id": "M6-NyO-28a-A-1-EN-EN",
    "stimulus": "&lt;p&gt;A race car consumes &lt;span class=\"fr-math-v2 fr-draggable\" contenteditable=\"false\" data-original-math=\"\\(\\frac{{{T1}}}{{{Q2}}}\\)\" draggable=\"true\"&gt;\\(\\frac{{{T1}}}{{{Q2}}}\\)&lt;/span&gt; liters of gasoline during a period of time.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B221" s="13" t="str">
        <f t="shared" si="2"/>
        <v>M6-NyO-28a-A-1</v>
      </c>
      <c r="AC221" s="13" t="str">
        <f t="shared" si="3"/>
        <v>M6-NyO-28a-A-1-EN</v>
      </c>
      <c r="AD221" s="8" t="s">
        <v>47</v>
      </c>
      <c r="AE221" s="8" t="s">
        <v>572</v>
      </c>
      <c r="AF221" s="8" t="s">
        <v>48</v>
      </c>
      <c r="AG221" s="8" t="s">
        <v>49</v>
      </c>
    </row>
    <row r="222" ht="112.5" customHeight="1">
      <c r="A222" s="6" t="s">
        <v>1282</v>
      </c>
      <c r="B222" s="6" t="s">
        <v>1283</v>
      </c>
      <c r="C222" s="6" t="s">
        <v>69</v>
      </c>
      <c r="D222" s="7" t="s">
        <v>36</v>
      </c>
      <c r="E222" s="6"/>
      <c r="F222" s="10" t="s">
        <v>1314</v>
      </c>
      <c r="G222" s="11" t="s">
        <v>1297</v>
      </c>
      <c r="H222" s="10" t="s">
        <v>1315</v>
      </c>
      <c r="I222" s="13"/>
      <c r="J222" s="13" t="s">
        <v>103</v>
      </c>
      <c r="K222" s="10" t="s">
        <v>1316</v>
      </c>
      <c r="L222" s="10" t="s">
        <v>1300</v>
      </c>
      <c r="M222" s="6" t="s">
        <v>43</v>
      </c>
      <c r="N222" s="10" t="s">
        <v>1301</v>
      </c>
      <c r="O222" s="10" t="s">
        <v>1317</v>
      </c>
      <c r="P222" s="9"/>
      <c r="Q222" s="13"/>
      <c r="R222" s="12"/>
      <c r="S222" s="12"/>
      <c r="T222" s="12"/>
      <c r="U222" s="12"/>
      <c r="V222" s="12"/>
      <c r="W222" s="12"/>
      <c r="X222" s="14"/>
      <c r="Y222" s="17" t="s">
        <v>45</v>
      </c>
      <c r="Z222" s="9" t="s">
        <v>1318</v>
      </c>
      <c r="AA222" s="12" t="str">
        <f t="shared" si="1"/>
        <v>{
    "id": "M6-NyO-28a-A-2-EN-EN",
    "stimulus": "&lt;p&gt;Felicity has used &lt;span class=\"fr-math-v2 fr-draggable\" contenteditable=\"false\" data-original-math=\"\\(\\frac{{{T1}}}{{{Q2}}}\\)\" draggable=\"true\"&gt;\\(\\frac{{{T1}}}{{{Q2}}}\\)&lt;/span&gt; liters of paint to color several paintings. Express this fraction as a mixed number.&lt;/p&gt;",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B222" s="13" t="str">
        <f t="shared" si="2"/>
        <v>M6-NyO-28a-A-2</v>
      </c>
      <c r="AC222" s="13" t="str">
        <f t="shared" si="3"/>
        <v>M6-NyO-28a-A-2-EN</v>
      </c>
      <c r="AD222" s="8" t="s">
        <v>47</v>
      </c>
      <c r="AE222" s="8" t="s">
        <v>572</v>
      </c>
      <c r="AF222" s="8" t="s">
        <v>48</v>
      </c>
      <c r="AG222" s="8" t="s">
        <v>49</v>
      </c>
    </row>
    <row r="223" ht="112.5" customHeight="1">
      <c r="A223" s="6" t="s">
        <v>1282</v>
      </c>
      <c r="B223" s="6" t="s">
        <v>1283</v>
      </c>
      <c r="C223" s="6" t="s">
        <v>69</v>
      </c>
      <c r="D223" s="7" t="s">
        <v>36</v>
      </c>
      <c r="E223" s="6"/>
      <c r="F223" s="10" t="s">
        <v>1319</v>
      </c>
      <c r="G223" s="10" t="s">
        <v>1320</v>
      </c>
      <c r="H223" s="10" t="s">
        <v>1321</v>
      </c>
      <c r="I223" s="13"/>
      <c r="J223" s="13" t="s">
        <v>103</v>
      </c>
      <c r="K223" s="10" t="s">
        <v>1311</v>
      </c>
      <c r="L223" s="10" t="s">
        <v>1300</v>
      </c>
      <c r="M223" s="6" t="s">
        <v>43</v>
      </c>
      <c r="N223" s="10" t="s">
        <v>1301</v>
      </c>
      <c r="O223" s="10" t="s">
        <v>1322</v>
      </c>
      <c r="P223" s="9"/>
      <c r="Q223" s="13"/>
      <c r="R223" s="12"/>
      <c r="S223" s="12"/>
      <c r="T223" s="12"/>
      <c r="U223" s="12"/>
      <c r="V223" s="12"/>
      <c r="W223" s="12"/>
      <c r="X223" s="14"/>
      <c r="Y223" s="17" t="s">
        <v>45</v>
      </c>
      <c r="Z223" s="9" t="s">
        <v>1323</v>
      </c>
      <c r="AA223" s="12" t="str">
        <f t="shared" si="1"/>
        <v>{
    "id": "M6-NyO-28a-A-3-EN-EN",
    "stimulus": "&lt;p&gt;The battery of an old camera runs out after &lt;span class=\"fr-math-v2 fr-draggable\" contenteditable=\"false\" data-original-math=\"\\(\\frac{{{T1}}}{{{Q2}}}\\)\" draggable=\"true\"&gt;\\(\\frac{{{T1}}}{{{Q2}}}\\)&lt;/span&gt; hours.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B223" s="13" t="str">
        <f t="shared" si="2"/>
        <v>M6-NyO-28a-A-3</v>
      </c>
      <c r="AC223" s="13" t="str">
        <f t="shared" si="3"/>
        <v>M6-NyO-28a-A-3-EN</v>
      </c>
      <c r="AD223" s="8" t="s">
        <v>47</v>
      </c>
      <c r="AE223" s="8" t="s">
        <v>572</v>
      </c>
      <c r="AF223" s="8" t="s">
        <v>48</v>
      </c>
      <c r="AG223" s="8" t="s">
        <v>49</v>
      </c>
    </row>
    <row r="224" ht="112.5" customHeight="1">
      <c r="A224" s="6" t="s">
        <v>1324</v>
      </c>
      <c r="B224" s="10" t="s">
        <v>1325</v>
      </c>
      <c r="C224" s="27" t="s">
        <v>35</v>
      </c>
      <c r="D224" s="7" t="s">
        <v>36</v>
      </c>
      <c r="E224" s="6"/>
      <c r="F224" s="10" t="s">
        <v>1326</v>
      </c>
      <c r="G224" s="10" t="s">
        <v>1327</v>
      </c>
      <c r="H224" s="10"/>
      <c r="I224" s="13" t="s">
        <v>212</v>
      </c>
      <c r="J224" s="13" t="s">
        <v>196</v>
      </c>
      <c r="K224" s="10" t="s">
        <v>1328</v>
      </c>
      <c r="L224" s="10" t="s">
        <v>1329</v>
      </c>
      <c r="M224" s="6" t="s">
        <v>43</v>
      </c>
      <c r="N224" s="10" t="s">
        <v>1330</v>
      </c>
      <c r="O224" s="10" t="s">
        <v>1331</v>
      </c>
      <c r="P224" s="9"/>
      <c r="Q224" s="13"/>
      <c r="R224" s="12"/>
      <c r="S224" s="12"/>
      <c r="T224" s="12"/>
      <c r="U224" s="12"/>
      <c r="V224" s="12"/>
      <c r="W224" s="12"/>
      <c r="X224" s="14"/>
      <c r="Y224" s="17" t="s">
        <v>45</v>
      </c>
      <c r="Z224" s="9" t="s">
        <v>1332</v>
      </c>
      <c r="AA224" s="12" t="str">
        <f t="shared" si="1"/>
        <v>{
    "id": "M6-NyO-68a-I-1-EN-EN",
    "stimulus": "&lt;p&gt;Drag the result of this addition.&lt;/p&gt;",
    "template": "&lt;p style=\"text-align:center;\"&gt;&lt;span class=\"fr-math-v2 fr-draggable\" contenteditable=\"false\" data-original-math=\"\\(\\frac{{{Q1}}} {{{T1}}}\\)\" draggable=\"true\"&gt;\\(\\frac{{{Q1}}}{{{T1}}}\\)&lt;/span&gt; + &lt;span class=\"fr-math- 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"incorrect": "true"
            },
            {
                "name": "A3",
                "label": "&lt;span class=\"fr-math-v2 fr-draggable\" contenteditable=\"false\" data-original-math=\"\\(\\frac{{{T5}}}{{{T4}}}\\)\" draggable=\" true\"&gt;\\(\\frac{{{T5}}}{{{T4}}}\\)&lt;/span&gt;",
                "function": "",
                "incorrect": "true"
            }
        ],
        "uniques": true
    },
    "algorithm": {
        "name": "calculateOperation",
        "template": "Cloze with drag &amp; drop"
    }
}</v>
      </c>
      <c r="AB224" s="13" t="str">
        <f t="shared" si="2"/>
        <v>M6-NyO-68a-I-1</v>
      </c>
      <c r="AC224" s="13" t="str">
        <f t="shared" si="3"/>
        <v>M6-NyO-68a-I-1-EN</v>
      </c>
      <c r="AD224" s="8"/>
      <c r="AE224" s="8"/>
      <c r="AF224" s="8"/>
      <c r="AG224" s="8" t="s">
        <v>49</v>
      </c>
    </row>
    <row r="225" ht="112.5" customHeight="1">
      <c r="A225" s="6" t="s">
        <v>1324</v>
      </c>
      <c r="B225" s="10" t="s">
        <v>1325</v>
      </c>
      <c r="C225" s="27" t="s">
        <v>35</v>
      </c>
      <c r="D225" s="7" t="s">
        <v>36</v>
      </c>
      <c r="E225" s="6"/>
      <c r="F225" s="10" t="s">
        <v>1333</v>
      </c>
      <c r="G225" s="10" t="s">
        <v>1334</v>
      </c>
      <c r="H225" s="10"/>
      <c r="I225" s="13" t="s">
        <v>212</v>
      </c>
      <c r="J225" s="13" t="s">
        <v>196</v>
      </c>
      <c r="K225" s="10" t="s">
        <v>1328</v>
      </c>
      <c r="L225" s="11" t="s">
        <v>1335</v>
      </c>
      <c r="M225" s="6" t="s">
        <v>43</v>
      </c>
      <c r="N225" s="10" t="s">
        <v>1336</v>
      </c>
      <c r="O225" s="10" t="s">
        <v>1337</v>
      </c>
      <c r="P225" s="9"/>
      <c r="Q225" s="13"/>
      <c r="R225" s="12"/>
      <c r="S225" s="12"/>
      <c r="T225" s="12"/>
      <c r="U225" s="12"/>
      <c r="V225" s="12"/>
      <c r="W225" s="12"/>
      <c r="X225" s="14"/>
      <c r="Y225" s="17" t="s">
        <v>45</v>
      </c>
      <c r="Z225" s="9" t="s">
        <v>1338</v>
      </c>
      <c r="AA225" s="12" t="str">
        <f t="shared" si="1"/>
        <v>{
    "id": "M6-NyO-68a-I-2-EN-EN",
    "stimulus": "&lt;p&gt;Drag the result of this subtraction.&lt;/p&gt;",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 true\"&gt;\\(\\frac{{{Q1}}}{{{T1}}}\\)&lt;/span&gt;",
                "function": ""
            },
            {
                "name": "A2",
                "label": "&lt;span class=\"fr-math-v2 fr-draggable\" contenteditable=\"false\" data-original-math=\"\\(\\frac{{{Q4}}}{{{T1}}}\\)\" draggable=\" true\"&gt;\\(\\frac{{{Q4}}}{{{T1}}}\\)&lt;/span&gt;",
                "function": "",
                "incorrect": "true"
            },
            {
                "name": "A3",
                "label": "&lt;span class=\"fr-math-v2 fr-draggable\" contenteditable=\"false\" data-original-math=\"\\(\\frac{{{Q5}}}{{{T3}}}\\)\" draggable=\" true\"&gt;\\(\\frac{{{Q5}}}{{{T3}}}\\)&lt;/span&gt;",
                "function": "",
                "incorrect": "true"
            }
        ],
        "uniques": true
    },
    "algorithm": {
        "name": "calculateOperation",
        "template": "Cloze with drag &amp; drop"
    }
}</v>
      </c>
      <c r="AB225" s="13" t="str">
        <f t="shared" si="2"/>
        <v>M6-NyO-68a-I-2</v>
      </c>
      <c r="AC225" s="13" t="str">
        <f t="shared" si="3"/>
        <v>M6-NyO-68a-I-2-EN</v>
      </c>
      <c r="AD225" s="8"/>
      <c r="AE225" s="8"/>
      <c r="AF225" s="8"/>
      <c r="AG225" s="8" t="s">
        <v>49</v>
      </c>
    </row>
    <row r="226" ht="112.5" customHeight="1">
      <c r="A226" s="6" t="s">
        <v>1324</v>
      </c>
      <c r="B226" s="10" t="s">
        <v>1325</v>
      </c>
      <c r="C226" s="28" t="s">
        <v>50</v>
      </c>
      <c r="D226" s="7" t="s">
        <v>36</v>
      </c>
      <c r="E226" s="6"/>
      <c r="F226" s="10" t="s">
        <v>1339</v>
      </c>
      <c r="G226" s="10" t="s">
        <v>1327</v>
      </c>
      <c r="H226" s="10"/>
      <c r="I226" s="13" t="s">
        <v>212</v>
      </c>
      <c r="J226" s="13" t="s">
        <v>103</v>
      </c>
      <c r="K226" s="10" t="s">
        <v>1340</v>
      </c>
      <c r="L226" s="10" t="s">
        <v>1341</v>
      </c>
      <c r="M226" s="6" t="s">
        <v>43</v>
      </c>
      <c r="N226" s="10" t="s">
        <v>1330</v>
      </c>
      <c r="O226" s="10" t="s">
        <v>1331</v>
      </c>
      <c r="P226" s="9"/>
      <c r="Q226" s="13"/>
      <c r="R226" s="12"/>
      <c r="S226" s="12"/>
      <c r="T226" s="12"/>
      <c r="U226" s="12"/>
      <c r="V226" s="12"/>
      <c r="W226" s="12"/>
      <c r="X226" s="14"/>
      <c r="Y226" s="17" t="s">
        <v>45</v>
      </c>
      <c r="Z226" s="9" t="s">
        <v>1342</v>
      </c>
      <c r="AA226" s="12" t="str">
        <f t="shared" si="1"/>
        <v>{
    "id": "M6-NyO-68a-E-1-EN-EN",
    "stimulus": "&lt;p&gt;Type the fraction resulting from this addition. Do not simplify it.&lt;/p&gt;",
    "template": "&lt;p style=\"text-align:center;\"&gt;&lt;span class=\"fr-math-v2 fr-draggable\" contenteditable=\"false\" data-original-math=\"\\(\\frac{{{Q1}}} {{{T1}}}\\)\" draggable=\"true\"&gt;\\(\\frac{{{Q1}}}{{{T1}}}\\)&lt;/span&gt; + &lt;span class=\"fr-math-v2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v>
      </c>
      <c r="AB226" s="13" t="str">
        <f t="shared" si="2"/>
        <v>M6-NyO-68a-E-1</v>
      </c>
      <c r="AC226" s="13" t="str">
        <f t="shared" si="3"/>
        <v>M6-NyO-68a-E-1-EN</v>
      </c>
      <c r="AD226" s="8"/>
      <c r="AE226" s="8"/>
      <c r="AF226" s="8"/>
      <c r="AG226" s="8" t="s">
        <v>49</v>
      </c>
    </row>
    <row r="227" ht="112.5" customHeight="1">
      <c r="A227" s="6" t="s">
        <v>1324</v>
      </c>
      <c r="B227" s="10" t="s">
        <v>1325</v>
      </c>
      <c r="C227" s="28" t="s">
        <v>50</v>
      </c>
      <c r="D227" s="7" t="s">
        <v>36</v>
      </c>
      <c r="E227" s="6"/>
      <c r="F227" s="10" t="s">
        <v>1343</v>
      </c>
      <c r="G227" s="10" t="s">
        <v>1334</v>
      </c>
      <c r="H227" s="10"/>
      <c r="I227" s="13" t="s">
        <v>212</v>
      </c>
      <c r="J227" s="13" t="s">
        <v>103</v>
      </c>
      <c r="K227" s="10" t="s">
        <v>1344</v>
      </c>
      <c r="L227" s="11" t="s">
        <v>1345</v>
      </c>
      <c r="M227" s="6" t="s">
        <v>43</v>
      </c>
      <c r="N227" s="10" t="s">
        <v>1336</v>
      </c>
      <c r="O227" s="10" t="s">
        <v>1337</v>
      </c>
      <c r="P227" s="9"/>
      <c r="Q227" s="13"/>
      <c r="R227" s="12"/>
      <c r="S227" s="12"/>
      <c r="T227" s="12"/>
      <c r="U227" s="12"/>
      <c r="V227" s="12"/>
      <c r="W227" s="12"/>
      <c r="X227" s="14"/>
      <c r="Y227" s="17" t="s">
        <v>45</v>
      </c>
      <c r="Z227" s="9" t="s">
        <v>1346</v>
      </c>
      <c r="AA227" s="12" t="str">
        <f t="shared" si="1"/>
        <v>{
    "id": "M6-NyO-68a-E-2-EN-EN",
    "stimulus": "&lt;p&gt;Type the fraction resulting from this subtraction. Do not simplify it.&lt;/p&gt;",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v>
      </c>
      <c r="AB227" s="13" t="str">
        <f t="shared" si="2"/>
        <v>M6-NyO-68a-E-2</v>
      </c>
      <c r="AC227" s="13" t="str">
        <f t="shared" si="3"/>
        <v>M6-NyO-68a-E-2-EN</v>
      </c>
      <c r="AD227" s="8"/>
      <c r="AE227" s="8"/>
      <c r="AF227" s="8"/>
      <c r="AG227" s="8" t="s">
        <v>49</v>
      </c>
    </row>
    <row r="228" ht="112.5" customHeight="1">
      <c r="A228" s="6" t="s">
        <v>1324</v>
      </c>
      <c r="B228" s="10" t="s">
        <v>1325</v>
      </c>
      <c r="C228" s="29" t="s">
        <v>69</v>
      </c>
      <c r="D228" s="7" t="s">
        <v>36</v>
      </c>
      <c r="E228" s="6"/>
      <c r="F228" s="10" t="s">
        <v>1347</v>
      </c>
      <c r="G228" s="10" t="s">
        <v>1348</v>
      </c>
      <c r="H228" s="10"/>
      <c r="I228" s="13" t="s">
        <v>212</v>
      </c>
      <c r="J228" s="13" t="s">
        <v>103</v>
      </c>
      <c r="K228" s="10" t="s">
        <v>1349</v>
      </c>
      <c r="L228" s="10" t="s">
        <v>1341</v>
      </c>
      <c r="M228" s="6" t="s">
        <v>43</v>
      </c>
      <c r="N228" s="11" t="s">
        <v>1350</v>
      </c>
      <c r="O228" s="10" t="s">
        <v>1351</v>
      </c>
      <c r="P228" s="9"/>
      <c r="Q228" s="13"/>
      <c r="R228" s="12"/>
      <c r="S228" s="12"/>
      <c r="T228" s="12"/>
      <c r="U228" s="12"/>
      <c r="V228" s="12"/>
      <c r="W228" s="12"/>
      <c r="X228" s="14"/>
      <c r="Y228" s="17" t="s">
        <v>45</v>
      </c>
      <c r="Z228" s="9" t="s">
        <v>1352</v>
      </c>
      <c r="AA228" s="12" t="str">
        <f t="shared" si="1"/>
        <v>{
    "id": "M6-NyO-68a-A-1-EN-EN",
    "stimulus": "&lt;p&gt;Paige and Leo have gone to an italian restaurant to eat pizza. She has eaten &lt;span class=\"fr-math-v2 fr-draggable\" contenteditable=\"false\" data-original-math=\"\\(\\frac{{{Q1}}}{{{T1}}}\\) \" draggable=\"true\"&gt;\\(\\frac{{{Q1}}}{{{T1}}}\\)&lt;/span&gt; of the pizza, while he has taken &lt;span class=\"fr-math-v2 fr-draggable\" contenteditable=\"false\" data-original-math=\"\\(\\frac{{{Q3}}}{{{T1}}}\\)\" draggable=\"true\"&gt;\\(\\frac{ {{Q3}}}{{{T1}}}\\)&lt;/span&gt;. What fraction of pizza have they eaten together?&lt;/p&gt;",
    "template": "&lt;p&gt;They have eaten {{response}} of the pizza.&lt;/p&gt;",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v>
      </c>
      <c r="AB228" s="13" t="str">
        <f t="shared" si="2"/>
        <v>M6-NyO-68a-A-1</v>
      </c>
      <c r="AC228" s="13" t="str">
        <f t="shared" si="3"/>
        <v>M6-NyO-68a-A-1-EN</v>
      </c>
      <c r="AD228" s="8"/>
      <c r="AE228" s="8"/>
      <c r="AF228" s="8"/>
      <c r="AG228" s="8" t="s">
        <v>49</v>
      </c>
    </row>
    <row r="229" ht="112.5" customHeight="1">
      <c r="A229" s="6" t="s">
        <v>1324</v>
      </c>
      <c r="B229" s="10" t="s">
        <v>1325</v>
      </c>
      <c r="C229" s="29" t="s">
        <v>69</v>
      </c>
      <c r="D229" s="7" t="s">
        <v>36</v>
      </c>
      <c r="E229" s="6"/>
      <c r="F229" s="10" t="s">
        <v>1353</v>
      </c>
      <c r="G229" s="10" t="s">
        <v>1354</v>
      </c>
      <c r="H229" s="10"/>
      <c r="I229" s="13" t="s">
        <v>212</v>
      </c>
      <c r="J229" s="13" t="s">
        <v>103</v>
      </c>
      <c r="K229" s="10" t="s">
        <v>1355</v>
      </c>
      <c r="L229" s="10" t="s">
        <v>1341</v>
      </c>
      <c r="M229" s="6" t="s">
        <v>43</v>
      </c>
      <c r="N229" s="11" t="s">
        <v>1350</v>
      </c>
      <c r="O229" s="10" t="s">
        <v>1351</v>
      </c>
      <c r="P229" s="9"/>
      <c r="Q229" s="13"/>
      <c r="R229" s="12"/>
      <c r="S229" s="12"/>
      <c r="T229" s="12"/>
      <c r="U229" s="12"/>
      <c r="V229" s="12"/>
      <c r="W229" s="12"/>
      <c r="X229" s="14"/>
      <c r="Y229" s="17" t="s">
        <v>45</v>
      </c>
      <c r="Z229" s="9" t="s">
        <v>1356</v>
      </c>
      <c r="AA229" s="12" t="str">
        <f t="shared" si="1"/>
        <v>{
    "id": "M6-NyO-68a-A-2-EN-EN",
    "stimulus": "&lt;p&gt;&lt;span class=\"fr-math-v2 fr-draggable\" contenteditable=\"false\" data-original-math=\"\\(\\frac{{{Q1}}}{{{T1}}}\\)\" draggable=\"true\"&gt;\\(\\frac{{{Q1}}}{{{T1}}}\\)&lt;/span&gt; of the bikes in a store are {{Q4}} and &lt;span class=\"fr- math-v2 fr-draggable\" contenteditable=\"false\" data-original-math=\"\\(\\frac{{{Q3}}}{{{T1}}}\\)\" draggable=\"true\"&gt;\\(\\frac {{{Q3}}}{{{T1}}}\\)&lt;/span&gt; are {{Q5}}. How many bikes in these two colors are in total? Type the fraction.&lt;/p&gt;",
    "template": "&lt;p&gt;The {{Q4}} and {{Q5}} bikes represent {{response}} of the total.&lt;/p&gt;",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"name": "Q4",
                "label": null,
                "list": [
                    "blue",
                    "black",
                    "green",
                    "purple",
                    "yellow"
                ]
            },
            {
                "name": "Q5",
                "label": null,
                "list": [
                    "blue",
                    "black",
                    "green",
                    "purple",
                    "yellow"
                ]
            }
        ],
        "calculated": [
            {
                "name": "T1",
                "label": "{{function}}",
                "function": "{{Q1}}+{{Q2}}",
                "temp": "true"
            },
            {
                "name": "T2",
                "label": "{{function}}",
                "function": "{{Q1}}+{{Q3}}",
                "temp": "true"
            },
            {
                "name": "A1",
                "label": "{{function}}",
                "function": "\\frac{{{T2}}}{{{T1}}}"
            }
        ],
        "uniques": true
    },
    "algorithm": {
        "name": "calculateOperation",
        "params": {
            "method": "equivSymbolic",
            "keyboard": "INTERMEDIATE"
        }
    }
}</v>
      </c>
      <c r="AB229" s="13" t="str">
        <f t="shared" si="2"/>
        <v>M6-NyO-68a-A-2</v>
      </c>
      <c r="AC229" s="13" t="str">
        <f t="shared" si="3"/>
        <v>M6-NyO-68a-A-2-EN</v>
      </c>
      <c r="AD229" s="8"/>
      <c r="AE229" s="8"/>
      <c r="AF229" s="8"/>
      <c r="AG229" s="8" t="s">
        <v>49</v>
      </c>
    </row>
    <row r="230" ht="112.5" customHeight="1">
      <c r="A230" s="6" t="s">
        <v>1324</v>
      </c>
      <c r="B230" s="10" t="s">
        <v>1325</v>
      </c>
      <c r="C230" s="29" t="s">
        <v>69</v>
      </c>
      <c r="D230" s="7" t="s">
        <v>36</v>
      </c>
      <c r="E230" s="6"/>
      <c r="F230" s="10" t="s">
        <v>1357</v>
      </c>
      <c r="G230" s="10" t="s">
        <v>1358</v>
      </c>
      <c r="H230" s="10"/>
      <c r="I230" s="13" t="s">
        <v>212</v>
      </c>
      <c r="J230" s="13" t="s">
        <v>103</v>
      </c>
      <c r="K230" s="10" t="s">
        <v>1359</v>
      </c>
      <c r="L230" s="10" t="s">
        <v>1360</v>
      </c>
      <c r="M230" s="6" t="s">
        <v>43</v>
      </c>
      <c r="N230" s="11" t="s">
        <v>1361</v>
      </c>
      <c r="O230" s="10" t="s">
        <v>1362</v>
      </c>
      <c r="P230" s="9"/>
      <c r="Q230" s="13"/>
      <c r="R230" s="12"/>
      <c r="S230" s="12"/>
      <c r="T230" s="12"/>
      <c r="U230" s="12"/>
      <c r="V230" s="12"/>
      <c r="W230" s="12"/>
      <c r="X230" s="14"/>
      <c r="Y230" s="17" t="s">
        <v>45</v>
      </c>
      <c r="Z230" s="9" t="s">
        <v>1363</v>
      </c>
      <c r="AA230" s="12" t="str">
        <f t="shared" si="1"/>
        <v>{
    "id": "M6-NyO-68a-A-3-EN-EN",
    "stimulus": "&lt;p&gt;In a fruit shop, &lt;span class=\"fr-math-v2 fr-draggable\" contenteditable=\"false\" data-original-math=\"\\(\\frac{{{Q3}}}{{{T1}} }\\)\" draggable=\"true\"&gt;\\(\\frac{{{Q3}}}{{{T1}}}\\)&lt;/span&gt; of the fruits are {{Q4}}. What fraction represents the rest of the fruits?&lt;/p&gt;",
    "template": "The rest of the fruits are {{response}} of the total.",
    "hint": "&lt;p&gt;Subtract the numerators and keep the same denominator:&lt;/p&gt;&lt;p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 contenteditable=\"false\" data-original-math=\"\\(\\frac{{{Q3}}}{{{T1}}}\\)\" draggable=\"true\"&gt;\\(\\frac{{{Q3}} }{{{T1}}}\\)&lt;/span&gt; = ...&lt;/p&gt;",
    "feedback": "&lt;p&gt;To subtract fractions with like denominators, subtract the numerators and keep the same denominator.&lt;/p&gt;&lt;p style=\"text-align:center;\"&gt;1 − &lt;span class=\"fr-math-v2 fr-draggable\" contenteditable=\"false\" data-original-math=\"\\(\\frac{{{Q3}}}{{{T1}}}\\)\" draggable=\"true\"&gt;\\(\\frac{{{Q3}}}{{{T1}}}\\)&lt;/span&gt; = &lt;span class=\"fr-math-v2 fr-draggable\" contenteditable=\"false\" data-original-math=\"\\(\\frac{ {{T1}}}{{{T1}}}\\)\" draggable=\"true\"&gt;\\(\\frac{{{T1}}}{{{T1}}}\\)&lt;/span&gt; − &lt;span class =\"fr-math-v2 fr-draggable\" contenteditable=\"false\" data-original-math=\"\\(\\frac{{{Q3}}}{{{T1}}}\\)\" draggable=\"true\"&gt; \\(\\frac{{{Q3}}}{{{T1}}}\\)&lt;/span&gt; = &lt;span class=\"fr-math-v2 fr-draggable\" contenteditable=\"false\" data-original-math= \"\\(\\frac{{{T2}}}{{{T1}}}\\)\" draggable=\"true\"&gt;\\(\\frac{{{T2}}}{{{T1}}}\\)&lt;/ span&gt;&lt;/p&gt;",
    "seed": {
        "parameters": [
            {
                "name": "Q1",
                "label": null,
                "min": 1,
                "max": 5,
                "step": 1
            },
            {
                "name": "Q2",
                "label": null,
                "min": 5,
                "max": 10,
                "step": 1
            },
            {
                "name": "Q3",
                "label": null,
                "min": 1,
                "max": 5,
                "step": 1
            },
            {
                "name": "Q4",
                "label": null,
                "list": [
                    "apples",
                    "pears",
                    "tangerines",
                    "oranges",
                    "kiwis"
                ]
            }
        ],
        "calculated": [
            {
                "name": "T1",
                "label": "{{function}}",
                "function": "{{Q1}}+{{Q2}}",
                "temp": "true"
            },
            {
                "name": "T2",
                "label": "{{function}}",
                "function": "{{T1}}-{{Q3}}",
                "temp": "true"
            },
            {
                "name": "A1",
                "label": "{{function}}",
                "function": "\\frac{{{T2}}}{{{T1}}}"
            }
        ],
        "uniques": true
    },
    "algorithm": {
        "name": "calculateOperation",
        "params": {
            "method": "equivLiteral",
            "keyboard": "INTERMEDIATE"
        }
    }
}</v>
      </c>
      <c r="AB230" s="13" t="str">
        <f t="shared" si="2"/>
        <v>M6-NyO-68a-A-3</v>
      </c>
      <c r="AC230" s="13" t="str">
        <f t="shared" si="3"/>
        <v>M6-NyO-68a-A-3-EN</v>
      </c>
      <c r="AD230" s="8"/>
      <c r="AE230" s="8"/>
      <c r="AF230" s="8"/>
      <c r="AG230" s="8" t="s">
        <v>49</v>
      </c>
    </row>
    <row r="231" ht="112.5" customHeight="1">
      <c r="A231" s="6" t="s">
        <v>1364</v>
      </c>
      <c r="B231" s="6" t="s">
        <v>1365</v>
      </c>
      <c r="C231" s="6" t="s">
        <v>35</v>
      </c>
      <c r="D231" s="7" t="s">
        <v>36</v>
      </c>
      <c r="E231" s="6"/>
      <c r="F231" s="11" t="s">
        <v>1366</v>
      </c>
      <c r="G231" s="10"/>
      <c r="H231" s="10" t="s">
        <v>1367</v>
      </c>
      <c r="I231" s="13"/>
      <c r="J231" s="8" t="s">
        <v>227</v>
      </c>
      <c r="K231" s="10" t="s">
        <v>1368</v>
      </c>
      <c r="L231" s="11" t="s">
        <v>1369</v>
      </c>
      <c r="M231" s="6" t="s">
        <v>43</v>
      </c>
      <c r="N231" s="11" t="s">
        <v>1370</v>
      </c>
      <c r="O231" s="11" t="s">
        <v>1371</v>
      </c>
      <c r="P231" s="10"/>
      <c r="Q231" s="13"/>
      <c r="R231" s="12"/>
      <c r="S231" s="12"/>
      <c r="T231" s="12"/>
      <c r="U231" s="12"/>
      <c r="V231" s="12"/>
      <c r="W231" s="12"/>
      <c r="X231" s="14"/>
      <c r="Y231" s="17" t="s">
        <v>45</v>
      </c>
      <c r="Z231" s="9" t="s">
        <v>1372</v>
      </c>
      <c r="AA231" s="12" t="str">
        <f t="shared" si="1"/>
        <v>{
    "id": "M6-NyO-29a-I-1-EN-EN",
    "stimulus": "&lt;p&gt;Check if the following fraction operations are correct or incorrect.&lt;/p&gt;",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{{T0}}. Then, operate the numerators.&lt;/p&gt;",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"&lt;p&gt;The correct result is:&lt;/p&gt;&lt;p&gt;&lt;span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"&lt;p&gt;The correct result is:&lt;/p&gt;&lt;p&gt;&lt;span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
                "Incorrect"
            ]
        }
    }
}</v>
      </c>
      <c r="AB231" s="13" t="str">
        <f t="shared" si="2"/>
        <v>M6-NyO-29a-I-1</v>
      </c>
      <c r="AC231" s="13" t="str">
        <f t="shared" si="3"/>
        <v>M6-NyO-29a-I-1-EN</v>
      </c>
      <c r="AD231" s="8" t="s">
        <v>47</v>
      </c>
      <c r="AE231" s="8" t="s">
        <v>572</v>
      </c>
      <c r="AF231" s="8" t="s">
        <v>48</v>
      </c>
      <c r="AG231" s="8" t="s">
        <v>49</v>
      </c>
    </row>
    <row r="232" ht="112.5" customHeight="1">
      <c r="A232" s="6" t="s">
        <v>1364</v>
      </c>
      <c r="B232" s="6" t="s">
        <v>1365</v>
      </c>
      <c r="C232" s="6" t="s">
        <v>50</v>
      </c>
      <c r="D232" s="7" t="s">
        <v>36</v>
      </c>
      <c r="E232" s="6"/>
      <c r="F232" s="10" t="s">
        <v>1373</v>
      </c>
      <c r="G232" s="10" t="s">
        <v>1374</v>
      </c>
      <c r="H232" s="10" t="s">
        <v>1375</v>
      </c>
      <c r="I232" s="13"/>
      <c r="J232" s="6" t="s">
        <v>103</v>
      </c>
      <c r="K232" s="10" t="s">
        <v>1368</v>
      </c>
      <c r="L232" s="10" t="s">
        <v>1376</v>
      </c>
      <c r="M232" s="6" t="s">
        <v>43</v>
      </c>
      <c r="N232" s="11" t="s">
        <v>1370</v>
      </c>
      <c r="O232" s="11" t="s">
        <v>1377</v>
      </c>
      <c r="P232" s="16"/>
      <c r="Q232" s="13"/>
      <c r="R232" s="12"/>
      <c r="S232" s="12"/>
      <c r="T232" s="12"/>
      <c r="U232" s="12"/>
      <c r="V232" s="12"/>
      <c r="W232" s="12"/>
      <c r="X232" s="14"/>
      <c r="Y232" s="17" t="s">
        <v>45</v>
      </c>
      <c r="Z232" s="9" t="s">
        <v>1378</v>
      </c>
      <c r="AA232" s="12" t="str">
        <f t="shared" si="1"/>
        <v>{
    "id": "M6-NyO-29a-E-1-EN-EN",
    "stimulus": "&lt;p&gt;Calculate the following addition.&lt;/p&gt;",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AB232" s="13" t="str">
        <f t="shared" si="2"/>
        <v>M6-NyO-29a-E-1</v>
      </c>
      <c r="AC232" s="13" t="str">
        <f t="shared" si="3"/>
        <v>M6-NyO-29a-E-1-EN</v>
      </c>
      <c r="AD232" s="8" t="s">
        <v>47</v>
      </c>
      <c r="AE232" s="8" t="s">
        <v>572</v>
      </c>
      <c r="AF232" s="8" t="s">
        <v>48</v>
      </c>
      <c r="AG232" s="8" t="s">
        <v>49</v>
      </c>
    </row>
    <row r="233" ht="112.5" customHeight="1">
      <c r="A233" s="6" t="s">
        <v>1364</v>
      </c>
      <c r="B233" s="6" t="s">
        <v>1365</v>
      </c>
      <c r="C233" s="6" t="s">
        <v>50</v>
      </c>
      <c r="D233" s="7" t="s">
        <v>36</v>
      </c>
      <c r="E233" s="6"/>
      <c r="F233" s="10" t="s">
        <v>1373</v>
      </c>
      <c r="G233" s="10" t="s">
        <v>1379</v>
      </c>
      <c r="H233" s="10" t="s">
        <v>1375</v>
      </c>
      <c r="I233" s="13"/>
      <c r="J233" s="6" t="s">
        <v>103</v>
      </c>
      <c r="K233" s="10" t="s">
        <v>1368</v>
      </c>
      <c r="L233" s="10" t="s">
        <v>1376</v>
      </c>
      <c r="M233" s="6" t="s">
        <v>43</v>
      </c>
      <c r="N233" s="11" t="s">
        <v>1370</v>
      </c>
      <c r="O233" s="11" t="s">
        <v>1377</v>
      </c>
      <c r="P233" s="16"/>
      <c r="Q233" s="13"/>
      <c r="R233" s="12"/>
      <c r="S233" s="12"/>
      <c r="T233" s="12"/>
      <c r="U233" s="12"/>
      <c r="V233" s="12"/>
      <c r="W233" s="12"/>
      <c r="X233" s="14"/>
      <c r="Y233" s="17" t="s">
        <v>45</v>
      </c>
      <c r="Z233" s="9" t="s">
        <v>1380</v>
      </c>
      <c r="AA233" s="12" t="str">
        <f t="shared" si="1"/>
        <v>{
    "id": "M6-NyO-29a-E-2-EN-EN",
    "stimulus": "&lt;p&gt;Calculate the following subtraction.&lt;/p&gt;",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v>
      </c>
      <c r="AB233" s="13" t="str">
        <f t="shared" si="2"/>
        <v>M6-NyO-29a-E-2</v>
      </c>
      <c r="AC233" s="13" t="str">
        <f t="shared" si="3"/>
        <v>M6-NyO-29a-E-2-EN</v>
      </c>
      <c r="AD233" s="8" t="s">
        <v>47</v>
      </c>
      <c r="AE233" s="8" t="s">
        <v>572</v>
      </c>
      <c r="AF233" s="8" t="s">
        <v>48</v>
      </c>
      <c r="AG233" s="8" t="s">
        <v>49</v>
      </c>
    </row>
    <row r="234" ht="112.5" customHeight="1">
      <c r="A234" s="6" t="s">
        <v>1364</v>
      </c>
      <c r="B234" s="6" t="s">
        <v>1365</v>
      </c>
      <c r="C234" s="6" t="s">
        <v>69</v>
      </c>
      <c r="D234" s="7" t="s">
        <v>36</v>
      </c>
      <c r="E234" s="6"/>
      <c r="F234" s="11" t="s">
        <v>1381</v>
      </c>
      <c r="G234" s="11" t="s">
        <v>1382</v>
      </c>
      <c r="H234" s="10" t="s">
        <v>1383</v>
      </c>
      <c r="I234" s="13"/>
      <c r="J234" s="17" t="s">
        <v>103</v>
      </c>
      <c r="K234" s="10" t="s">
        <v>1384</v>
      </c>
      <c r="L234" s="24" t="s">
        <v>1385</v>
      </c>
      <c r="M234" s="17" t="s">
        <v>43</v>
      </c>
      <c r="N234" s="11" t="s">
        <v>1370</v>
      </c>
      <c r="O234" s="11" t="s">
        <v>1386</v>
      </c>
      <c r="P234" s="16"/>
      <c r="Q234" s="13"/>
      <c r="R234" s="12"/>
      <c r="S234" s="12"/>
      <c r="T234" s="12"/>
      <c r="U234" s="12"/>
      <c r="V234" s="12"/>
      <c r="W234" s="12"/>
      <c r="X234" s="14"/>
      <c r="Y234" s="17" t="s">
        <v>45</v>
      </c>
      <c r="Z234" s="9" t="s">
        <v>1387</v>
      </c>
      <c r="AA234" s="12" t="str">
        <f t="shared" si="1"/>
        <v>{
    "id": "M6-NyO-29a-A-1-EN-EN",
    "stimulus": "&lt;p&gt;As soon as the conference room doors were opened, the audience occupied &lt;span class=\"fr-math-v2 fr-draggable\" contenteditable=\"false\" data-original-math=\"\\(\\frac{{{Q1}}}{{{Q2}}}\\)\" draggable=\"true\"&gt;\\(\\frac{{{Q1}}}{{{Q2}}}\\)&lt;/span&gt; of the room's capacity. Gradually, &lt;span class=\"fr-math-v2 fr-draggable\" contenteditable=\"false\" data-original-math=\"\\(\\frac{{{Q3}}}{{{Q4}}}\\)\" draggable=\"true\"&gt;\\(\\frac{{{Q3}}}{{{Q4}}}\\)&lt;/span&gt; more of the total possible number of attendees arrived. How many seats were occupied? How many were left unoccupied?&lt;/p&gt;",
    "template": "&lt;p&gt;{{response}} of the seats were occupied and {{response}} were left unoccupied.&lt;/p&gt;",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numerators.&lt;/p&gt;&lt;p&gt;Fraction of seats occupied: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draggable=\"true\"&gt;\\(\\frac{{{T11}}}{{{T12}}}\\)&lt;/span&gt;&lt;/p&gt;&lt;p&gt;Fraction of seats unoccupied: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B234" s="13" t="str">
        <f t="shared" si="2"/>
        <v>M6-NyO-29a-A-1</v>
      </c>
      <c r="AC234" s="13" t="str">
        <f t="shared" si="3"/>
        <v>M6-NyO-29a-A-1-EN</v>
      </c>
      <c r="AD234" s="8" t="s">
        <v>47</v>
      </c>
      <c r="AE234" s="8" t="s">
        <v>572</v>
      </c>
      <c r="AF234" s="8" t="s">
        <v>48</v>
      </c>
      <c r="AG234" s="8" t="s">
        <v>49</v>
      </c>
    </row>
    <row r="235" ht="112.5" customHeight="1">
      <c r="A235" s="6" t="s">
        <v>1364</v>
      </c>
      <c r="B235" s="6" t="s">
        <v>1365</v>
      </c>
      <c r="C235" s="6" t="s">
        <v>69</v>
      </c>
      <c r="D235" s="7" t="s">
        <v>36</v>
      </c>
      <c r="E235" s="6"/>
      <c r="F235" s="11" t="s">
        <v>1388</v>
      </c>
      <c r="G235" s="11" t="s">
        <v>1389</v>
      </c>
      <c r="H235" s="14" t="s">
        <v>1390</v>
      </c>
      <c r="I235" s="13"/>
      <c r="J235" s="17" t="s">
        <v>103</v>
      </c>
      <c r="K235" s="10" t="s">
        <v>1384</v>
      </c>
      <c r="L235" s="25" t="s">
        <v>1391</v>
      </c>
      <c r="M235" s="17" t="s">
        <v>43</v>
      </c>
      <c r="N235" s="11" t="s">
        <v>1370</v>
      </c>
      <c r="O235" s="11" t="s">
        <v>1392</v>
      </c>
      <c r="P235" s="11"/>
      <c r="Q235" s="8"/>
      <c r="R235" s="9"/>
      <c r="S235" s="9"/>
      <c r="T235" s="9"/>
      <c r="U235" s="9"/>
      <c r="V235" s="9"/>
      <c r="W235" s="9"/>
      <c r="X235" s="8"/>
      <c r="Y235" s="17" t="s">
        <v>45</v>
      </c>
      <c r="Z235" s="9" t="s">
        <v>1393</v>
      </c>
      <c r="AA235" s="12" t="str">
        <f t="shared" si="1"/>
        <v>{
    "id": "M6-NyO-29a-A-2-EN-EN",
    "stimulus": "&lt;p&gt;Joe's bathtub was &lt;span class=\"fr-math-v2 fr-draggable\" contenteditable=\"false\" data-original-math=\"\\(\\frac{{{Q1}}}{{{Q2}}}\\)\" draggable=\"true\"&gt;\\(\\frac{{{Q1}}}{{{Q2}}}\\)&lt;/span&gt; full the first time he checked it. After a few minutes, it was filled &lt;span class=\"fr-math-v2 fr-draggable\" contenteditable=\"false\" data-original-math=\"\\(\\frac{{{Q3}}}{{{Q4}}}\\)\" draggable=\"true\"&gt;\\(\\frac{{{Q3}}}{{{Q4}}}\\)&lt;/span&gt; more. How full is the bathtub? How close is it to being completely full? Simplify the fractions.&lt;/p&gt;",
    "template": "&lt;p&gt;The bathtub is {{response}} full and needs to fill {{response}} more to be completely full.&lt;/p&gt;",
    "hint": "&lt;p&gt;Fractions must have the same denominator to be added or subtracted.&lt;/p&gt;",
    "feedback": "&lt;p&gt;Fractions must have the same denominator to be added or subtracted.&lt;/p&gt;&lt;p&gt;First, reduce fractions to a common denominator using the least common multiple method. The LCM of {{Q2}} and {{Q4}} is {{T12}}. Then, operate the numerators.&lt;/p&gt;&lt;p&gt;Capacity filled: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draggable=\"true\"&gt;\\(\\frac{{{T11}}}{{{T12}}}\\)&lt;/span&gt;&lt;/p&gt;&lt;p&gt;Remaining capacity to be completely filled: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"name": "A1",
                "label": "{{function}}",
                "function": "\\frac{{{T11}}}{{{T12}}}"
            },
            {
                "name": "A2",
                "label": "{{function}}",
                "function": "\\frac{{{T3}}}{{{T12}}}"
            }
        ],
        "uniques": true
    },
    "algorithm": {
        "name": "calculateOperation",
        "params": {
            "method": "equivLiteral",
            "keyboard": "INTERMEDIATE"
        }
    }
}</v>
      </c>
      <c r="AB235" s="13" t="str">
        <f t="shared" si="2"/>
        <v>M6-NyO-29a-A-2</v>
      </c>
      <c r="AC235" s="13" t="str">
        <f t="shared" si="3"/>
        <v>M6-NyO-29a-A-2-EN</v>
      </c>
      <c r="AD235" s="8" t="s">
        <v>47</v>
      </c>
      <c r="AE235" s="8" t="s">
        <v>572</v>
      </c>
      <c r="AF235" s="8" t="s">
        <v>48</v>
      </c>
      <c r="AG235" s="8" t="s">
        <v>49</v>
      </c>
    </row>
    <row r="236" ht="112.5" customHeight="1">
      <c r="A236" s="6" t="s">
        <v>1364</v>
      </c>
      <c r="B236" s="6" t="s">
        <v>1365</v>
      </c>
      <c r="C236" s="6" t="s">
        <v>69</v>
      </c>
      <c r="D236" s="7" t="s">
        <v>36</v>
      </c>
      <c r="E236" s="6"/>
      <c r="F236" s="11" t="s">
        <v>1394</v>
      </c>
      <c r="G236" s="11" t="s">
        <v>1395</v>
      </c>
      <c r="H236" s="10" t="s">
        <v>1396</v>
      </c>
      <c r="I236" s="13"/>
      <c r="J236" s="31" t="s">
        <v>103</v>
      </c>
      <c r="K236" s="10" t="s">
        <v>1384</v>
      </c>
      <c r="L236" s="25" t="s">
        <v>1391</v>
      </c>
      <c r="M236" s="17" t="s">
        <v>43</v>
      </c>
      <c r="N236" s="11" t="s">
        <v>1370</v>
      </c>
      <c r="O236" s="11" t="s">
        <v>1397</v>
      </c>
      <c r="P236" s="9"/>
      <c r="Q236" s="13"/>
      <c r="R236" s="12"/>
      <c r="S236" s="12"/>
      <c r="T236" s="12"/>
      <c r="U236" s="12"/>
      <c r="V236" s="12"/>
      <c r="W236" s="12"/>
      <c r="X236" s="13"/>
      <c r="Y236" s="17" t="s">
        <v>45</v>
      </c>
      <c r="Z236" s="9" t="s">
        <v>1398</v>
      </c>
      <c r="AA236" s="12" t="str">
        <f t="shared" si="1"/>
        <v>{
    "id": "M6-NyO-29a-A-3-EN-EN",
    "stimulus": "&lt;p&gt;Of all the patients discharged in a hospital, &lt;span class=\"fr-math-v2 fr-draggable\" contenteditable=\"false\" data-original-math=\"\\(\\frac{{{Q1}}}{{{Q2}}}\\)\" draggable=\"true\"&gt;\\(\\frac{{{Q1}}}{{{Q2}}}\\)&lt;/span&gt; had been admitted to traumatology, while &lt;span class=\"fr-math-v2 fr-draggable\" contenteditable=\"false\" data-original-math=\"\\(\\frac{{{Q3}}}{{{Q4}}}\\)\" draggable=\"true\"&gt;\\(\\frac{{{Q3}}}{{{Q4}}}\\)&lt;/span&gt; had been admitted to neurology. How many patients were discharged between traumatology and neurology? And how many of those discharged had been admitted to other units? Simplify the fractions.&lt;/p&gt;",
    "template": "&lt;p&gt;Traumatology and neurology patients who were discharged represent {{response}} of the total, while {{response}} of the patients belonged to other units.&lt;/p&gt;",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numerators.&lt;/p&gt;&lt;p&gt;Traumatology and neurology patients: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draggable=\"true\"&gt;\\(\\frac{{{T11}}}{{{T12}}}\\)&lt;/span&gt;&lt;/p&gt;&lt;p&gt;Patients in other units: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B236" s="13" t="str">
        <f t="shared" si="2"/>
        <v>M6-NyO-29a-A-3</v>
      </c>
      <c r="AC236" s="13" t="str">
        <f t="shared" si="3"/>
        <v>M6-NyO-29a-A-3-EN</v>
      </c>
      <c r="AD236" s="8" t="s">
        <v>47</v>
      </c>
      <c r="AE236" s="8" t="s">
        <v>572</v>
      </c>
      <c r="AF236" s="8" t="s">
        <v>48</v>
      </c>
      <c r="AG236" s="8" t="s">
        <v>49</v>
      </c>
    </row>
    <row r="237" ht="112.5" customHeight="1">
      <c r="A237" s="6" t="s">
        <v>1399</v>
      </c>
      <c r="B237" s="6" t="s">
        <v>1400</v>
      </c>
      <c r="C237" s="6" t="s">
        <v>35</v>
      </c>
      <c r="D237" s="7" t="s">
        <v>36</v>
      </c>
      <c r="E237" s="6"/>
      <c r="F237" s="11" t="s">
        <v>1401</v>
      </c>
      <c r="G237" s="11" t="s">
        <v>1402</v>
      </c>
      <c r="H237" s="10" t="s">
        <v>1403</v>
      </c>
      <c r="I237" s="13"/>
      <c r="J237" s="6" t="s">
        <v>196</v>
      </c>
      <c r="K237" s="10" t="s">
        <v>1404</v>
      </c>
      <c r="L237" s="24" t="s">
        <v>1405</v>
      </c>
      <c r="M237" s="6" t="s">
        <v>43</v>
      </c>
      <c r="N237" s="11" t="s">
        <v>1406</v>
      </c>
      <c r="O237" s="11" t="s">
        <v>1407</v>
      </c>
      <c r="P237" s="9"/>
      <c r="Q237" s="13"/>
      <c r="R237" s="12"/>
      <c r="S237" s="12"/>
      <c r="T237" s="12"/>
      <c r="U237" s="12"/>
      <c r="V237" s="12"/>
      <c r="W237" s="12"/>
      <c r="X237" s="13"/>
      <c r="Y237" s="17" t="s">
        <v>45</v>
      </c>
      <c r="Z237" s="9" t="s">
        <v>1408</v>
      </c>
      <c r="AA237" s="12" t="str">
        <f t="shared" si="1"/>
        <v>{
    "id": "M6-NyO-30a-I-1-EN-EN",
    "stimulus": "&lt;p&gt;Drag the correct solution for each of these multiplications.&lt;/p&gt;",
    "template": "&lt;p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
    "seed": {
        "parameters": [
            {
                "name": "Q1",
                "label": null,
                "min": 1,
                "max": 9,
                "step": 2
            },
            {
                "name": "Q2",
                "label": null,
                "min": 2,
                "max": 16,
                "step": 2
            },
            {
                "name": "Q3",
                "label": null,
                "min": 2,
                "max": 10,
                "step": 2
            },
            {
                "name": "Q4",
                "label": null,
                "min": 3,
                "max": 11,
                "step": 2
            },
            {
                "name": "Q5",
                "label": null,
                "min": 1,
                "max": 9,
                "step": 2
            },
            {
                "name": "Q6",
                "label": null,
                "min": 2,
                "max": 16,
                "step": 2
            },
            {
                "name": "Q7",
                "label": null,
                "min": 2,
                "max": 10,
                "step": 2
            },
            {
                "name": "Q8",
                "label": null,
                "min": 3,
                "max": 11,
                "step": 2
            },
            {
                "name": "Q9",
                "label": null,
                "min": 1,
                "max": 9,
                "step": 2
            },
            {
                "name": "Q10",
                "label": null,
                "min": 2,
                "max": 16,
                "step": 2
            },
            {
                "name": "Q11",
                "label": null,
                "min": 2,
                "max": 10,
                "step": 2
            },
            {
                "name": "Q12",
                "label": null,
                "min": 3,
                "max": 11,
                "step": 2
            }
        ],
        "calculated": [
            {
                "name": "T12",
                "label": "{{function}}",
                "function": "math.gcd({{Q1}}*{{Q3}},{{Q2}}*{{Q4}})",
                "temp": true
            },
            {
                "name": "T34",
                "label": "{{function}}",
                "function": "math.gcd({{Q5}}*{{Q7}},{{Q6}}*{{Q8}})",
                "temp": true
            },
            {
                "name": "T56",
                "label": "{{function}}",
                "function": "math.gcd({{Q9}}*{{Q11}},{{Q10}}*{{Q12}})",
                "temp": true
            },
            {
                "name": "T1",
                "label": "{{function}}",
                "function": "({{Q1}}*{{Q3}})/{{T12}}",
                "temp": true
            },
            {
                "name": "T2",
                "label": "{{function}}",
                "function": "({{Q2}}*{{Q4}})/{{T12}}",
                "temp": true
            },
            {
                "name": "T3",
                "label": "{{function}}",
                "function": "({{Q5}}*{{Q7}})/{{T34}}",
                "temp": true
            },
            {
                "name": "T4",
                "label": "{{function}}",
                "function": "({{Q6}}*{{Q8}})/{{T34}}",
                "temp": true
            },
            {
                "name": "T5",
                "label": "{{function}}",
                "function": "({{Q9}}*{{Q11}})/{{T56}}",
                "temp": true
            },
            {
                "name": "T6",
                "label": "{{function}}",
                "function": "({{Q10}}*{{Q12}})/{{T56}}",
                "temp": true
            },
            {
                "name": "A1",
                "label": "{{function}}",
                "function": "&lt;span class=\"fr-math-v2 fr-draggable\" contenteditable=\"false\" data-original-math=\"\\(\\frac{{{T1}}}{{{T2}}}\\)\" draggable=\"true\"&gt;\\(\\frac{{{T1}}}{{{T2}}}\\)&lt;/span&gt; ",
                "feedback":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
            {
                "name": "A2",
                "label": "{{function}}",
                "function": "&lt;span class=\"fr-math-v2 fr-draggable\" contenteditable=\"false\" data-original-math=\"\\(\\frac{{{T3}}}{{{T4}}}\\)\" draggable=\"true\"&gt;\\(\\frac{{{T3}}}{{{T4}}}\\)&lt;/span&gt; ",
                "feedback":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
            {
                "name": "A3",
                "label": "{{function}}",
                "function": "&lt;span class=\"fr-math-v2 fr-draggable\" contenteditable=\"false\" data-original-math=\"\\(\\frac{{{T5}}}{{{T6}}}\\)\" draggable=\"true\"&gt;\\(\\frac{{{T5}}}{{{T6}}}\\)&lt;/span&gt; ",
                "feedback":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
            {
                "name": "T11",
                "label": "{{function}}",
                "function": "{{Q1}}*{{Q3}}",
                "temp": true
            },
            {
                "name": "T21",
                "label": "{{function}}",
                "function": "{{Q2}}*{{Q4}}",
                "temp": true
            },
            {
                "name": "T31",
                "label": "{{function}}",
                "function": "{{Q5}}*{{Q7}}",
                "temp": true
            },
            {
                "name": "T41",
                "label": "{{function}}",
                "function": "{{Q6}}*{{Q8}}",
                "temp": true
            },
            {
                "name": "T51",
                "label": "{{function}}",
                "function": "{{Q9}}*{{Q11}}",
                "temp": true
            },
            {
                "name": "T61",
                "label": "{{function}}",
                "function": "{{Q10}}*{{Q12}}",
                "temp": true
            }
        ],
        "uniques": true
    },
    "algorithm": {
        "name": "calculateOperation",
        "template": "Cloze with drag &amp; drop",
        "params": {
            "keyboard": "INTERMEDIATE"
        }
    }
}</v>
      </c>
      <c r="AB237" s="13" t="str">
        <f t="shared" si="2"/>
        <v>M6-NyO-30a-I-1</v>
      </c>
      <c r="AC237" s="13" t="str">
        <f t="shared" si="3"/>
        <v>M6-NyO-30a-I-1-EN</v>
      </c>
      <c r="AD237" s="8" t="s">
        <v>47</v>
      </c>
      <c r="AE237" s="8" t="s">
        <v>572</v>
      </c>
      <c r="AF237" s="8" t="s">
        <v>48</v>
      </c>
      <c r="AG237" s="8" t="s">
        <v>49</v>
      </c>
    </row>
    <row r="238" ht="112.5" customHeight="1">
      <c r="A238" s="6" t="s">
        <v>1399</v>
      </c>
      <c r="B238" s="6" t="s">
        <v>1400</v>
      </c>
      <c r="C238" s="6" t="s">
        <v>50</v>
      </c>
      <c r="D238" s="7" t="s">
        <v>36</v>
      </c>
      <c r="E238" s="6"/>
      <c r="F238" s="10" t="s">
        <v>1409</v>
      </c>
      <c r="G238" s="11" t="s">
        <v>1410</v>
      </c>
      <c r="H238" s="10" t="s">
        <v>1411</v>
      </c>
      <c r="I238" s="13"/>
      <c r="J238" s="31" t="s">
        <v>103</v>
      </c>
      <c r="K238" s="10" t="s">
        <v>1412</v>
      </c>
      <c r="L238" s="25" t="s">
        <v>1413</v>
      </c>
      <c r="M238" s="6" t="s">
        <v>43</v>
      </c>
      <c r="N238" s="10" t="s">
        <v>1414</v>
      </c>
      <c r="O238" s="10" t="s">
        <v>1415</v>
      </c>
      <c r="P238" s="9"/>
      <c r="Q238" s="13"/>
      <c r="R238" s="12"/>
      <c r="S238" s="12"/>
      <c r="T238" s="12"/>
      <c r="U238" s="12"/>
      <c r="V238" s="12"/>
      <c r="W238" s="12"/>
      <c r="X238" s="13"/>
      <c r="Y238" s="17" t="s">
        <v>45</v>
      </c>
      <c r="Z238" s="9" t="s">
        <v>1416</v>
      </c>
      <c r="AA238" s="12" t="str">
        <f t="shared" si="1"/>
        <v>{
    "id": "M6-NyO-30a-E-1-EN-EN",
    "stimulus": "&lt;p&gt;Solve the following multiplication of fractions. Type the result in the form of an irreducible fraction.&lt;/p&gt;",
    "template": "&lt;p style=\"text-align:center;\"&gt;&lt;span class=\"fr-math-v2 fr-draggable\" contenteditable=\"false\" data-original-math=\"\\(\\frac{{{Q1}}}{{{Q2}}}\\)\" draggable=\"true\"&gt;\\(\\frac{{{Q1}}}{{{Q2}}}\\)&lt;/span&gt; × &lt;span class=\"fr-math-v2 fr-draggable\" contenteditable=\"false\" data-original-math=\"\\(\\frac{{{Q3}}}{{{Q4}}}\\)\" draggable=\"true\"&gt;\\(\\frac{{{Q3}}}{{{Q4}}}\\)&lt;/span&gt;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"min": 1,
                "max": 13,
                "step": 2
            },
            {
                "name": "Q2",
                "label": null,
                "min": 2,
                "max": 16,
                "step": 2
            },
            {
                "name": "Q3",
                "label": null,
                "min": 2,
                "max": 20,
                "step": 2
            },
            {
                "name": "Q4",
                "label": null,
                "min": 3,
                "max": 11,
                "step": 2
            }
        ],
        "calculated": [
            {
                "name": "T12",
                "label": "{{function}}",
                "function": "math.gcd({{Q1}}*{{Q3}},{{Q2}}*{{Q4}})",
                "temp": true
            },
            {
                "name": "T1",
                "label": "{{function}}",
                "function": "({{Q1}}*{{Q3}})/{{T12}}",
                "temp": true
            },
            {
                "name": "T2",
                "label": "{{function}}",
                "function": "({{Q2}}*{{Q4}})/{{T12}}",
                "temp": true
            },
            {
                "name": "T11",
                "label": "{{function}}",
                "function": "{{Q1}}*{{Q3}}",
                "temp": true
            },
            {
                "name": "T21",
                "label": "{{function}}",
                "function": "{{Q2}}*{{Q4}}",
                "temp": true
            },
            {
                "name": "A1",
                "label": "{{function}}",
                "function": "\\frac{{{T1}}}{{{T2}}}"
            }
        ],
        "uniques": true
    },
    "algorithm": {
        "name": "calculateOperation",
        "params": {
            "method": "equivLiteral",
            "keyboard": "INTERMEDIATE"
        }
    }
}</v>
      </c>
      <c r="AB238" s="13" t="str">
        <f t="shared" si="2"/>
        <v>M6-NyO-30a-E-1</v>
      </c>
      <c r="AC238" s="13" t="str">
        <f t="shared" si="3"/>
        <v>M6-NyO-30a-E-1-EN</v>
      </c>
      <c r="AD238" s="8" t="s">
        <v>47</v>
      </c>
      <c r="AE238" s="8" t="s">
        <v>572</v>
      </c>
      <c r="AF238" s="8" t="s">
        <v>48</v>
      </c>
      <c r="AG238" s="8" t="s">
        <v>49</v>
      </c>
    </row>
    <row r="239" ht="112.5" customHeight="1">
      <c r="A239" s="6" t="s">
        <v>1399</v>
      </c>
      <c r="B239" s="6" t="s">
        <v>1400</v>
      </c>
      <c r="C239" s="6" t="s">
        <v>69</v>
      </c>
      <c r="D239" s="7" t="s">
        <v>36</v>
      </c>
      <c r="E239" s="6"/>
      <c r="F239" s="11" t="s">
        <v>1417</v>
      </c>
      <c r="G239" s="11" t="s">
        <v>1418</v>
      </c>
      <c r="H239" s="10" t="s">
        <v>1419</v>
      </c>
      <c r="I239" s="13"/>
      <c r="J239" s="13" t="s">
        <v>103</v>
      </c>
      <c r="K239" s="10" t="s">
        <v>1420</v>
      </c>
      <c r="L239" s="10" t="s">
        <v>1421</v>
      </c>
      <c r="M239" s="6" t="s">
        <v>43</v>
      </c>
      <c r="N239" s="11" t="s">
        <v>1422</v>
      </c>
      <c r="O239" s="11" t="s">
        <v>1423</v>
      </c>
      <c r="P239" s="9"/>
      <c r="Q239" s="13"/>
      <c r="R239" s="12"/>
      <c r="S239" s="12"/>
      <c r="T239" s="12"/>
      <c r="U239" s="12"/>
      <c r="V239" s="12"/>
      <c r="W239" s="12"/>
      <c r="X239" s="13"/>
      <c r="Y239" s="17" t="s">
        <v>45</v>
      </c>
      <c r="Z239" s="9" t="s">
        <v>1424</v>
      </c>
      <c r="AA239" s="12" t="str">
        <f t="shared" si="1"/>
        <v>{
    "id": "M6-NyO-30a-A-1-EN-EN",
    "stimulus": "&lt;p&gt;Emily has traveled &lt;span class=\"fr-math-v2 fr-draggable\" contenteditable=\"false\" data-original-math=\"\\(\\frac{{{Q1}}}{{{Q2}}}\\)\" draggable=\"true\"&gt;\\(\\frac{{{Q1}}}{{{Q2}}}\\)&lt;/span&gt; of the Camino de Santiago. A few days ago, when she had only walked &lt;span class=\"fr-math-v2 fr-draggable\" contenteditable=\"false\" data-original-math=\"\\(\\frac{{{Q3}}}{{{Q4}}}\\)\" draggable=\"true\"&gt;\\(\\frac{{{Q3}}}{{{Q4}}}\\)&lt;/span&gt; of what she has walked so far, what fraction of the Camino de Santiago had she traveled?&lt;/p&gt;",
    "template": "&lt;p&gt;She had traveled {{response}} of the Camino de Santiago.&lt;/p&gt;",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B239" s="13" t="str">
        <f t="shared" si="2"/>
        <v>M6-NyO-30a-A-1</v>
      </c>
      <c r="AC239" s="13" t="str">
        <f t="shared" si="3"/>
        <v>M6-NyO-30a-A-1-EN</v>
      </c>
      <c r="AD239" s="8" t="s">
        <v>47</v>
      </c>
      <c r="AE239" s="8" t="s">
        <v>572</v>
      </c>
      <c r="AF239" s="8" t="s">
        <v>48</v>
      </c>
      <c r="AG239" s="8" t="s">
        <v>49</v>
      </c>
    </row>
    <row r="240" ht="112.5" customHeight="1">
      <c r="A240" s="6" t="s">
        <v>1399</v>
      </c>
      <c r="B240" s="6" t="s">
        <v>1400</v>
      </c>
      <c r="C240" s="6" t="s">
        <v>69</v>
      </c>
      <c r="D240" s="7" t="s">
        <v>36</v>
      </c>
      <c r="E240" s="6"/>
      <c r="F240" s="11" t="s">
        <v>1425</v>
      </c>
      <c r="G240" s="11" t="s">
        <v>1426</v>
      </c>
      <c r="H240" s="10" t="s">
        <v>1427</v>
      </c>
      <c r="I240" s="13"/>
      <c r="J240" s="13" t="s">
        <v>103</v>
      </c>
      <c r="K240" s="10" t="s">
        <v>1420</v>
      </c>
      <c r="L240" s="10" t="s">
        <v>1421</v>
      </c>
      <c r="M240" s="6" t="s">
        <v>43</v>
      </c>
      <c r="N240" s="11" t="s">
        <v>1422</v>
      </c>
      <c r="O240" s="11" t="s">
        <v>1423</v>
      </c>
      <c r="P240" s="9"/>
      <c r="Q240" s="13"/>
      <c r="R240" s="12"/>
      <c r="S240" s="12"/>
      <c r="T240" s="12"/>
      <c r="U240" s="12"/>
      <c r="V240" s="12"/>
      <c r="W240" s="12"/>
      <c r="X240" s="13"/>
      <c r="Y240" s="17" t="s">
        <v>45</v>
      </c>
      <c r="Z240" s="9" t="s">
        <v>1428</v>
      </c>
      <c r="AA240" s="12" t="str">
        <f t="shared" si="1"/>
        <v>{
    "id": "M6-NyO-30a-A-2-EN-EN",
    "stimulus": "&lt;p&gt;During a trip, Fry stopped in a town to refuel for the second time, after traveling &lt;span class=\"fr-math-v2 fr-draggable\" contenteditable=\"false\" data-original-math=\"\\(\\frac{{{Q1}}}{{{Q2}}}\\)\" draggable=\"true\"&gt;\\(\\frac{{{Q1}}}{{{Q2}}}\\)&lt;/span&gt; of the total distance of the trip. The first time he refueled, he had driven only &lt;span class=\"fr-math-v2 fr-draggable\" contenteditable=\"false\" data-original-math=\"\\(\\frac{{{Q3}}}{{{Q4}}}\\)\" draggable=\"true\"&gt;\\(\\frac{{{Q3}}}{{{Q4}}}\\)&lt;/span&gt; of what he traveled so far. What fraction of the trip had he traveled when he refueled the first time?&lt;/p&gt;",
    "template": "&lt;p&gt;Fry had traveled {{response}} of the trip.&lt;/p&gt;",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B240" s="13" t="str">
        <f t="shared" si="2"/>
        <v>M6-NyO-30a-A-2</v>
      </c>
      <c r="AC240" s="13" t="str">
        <f t="shared" si="3"/>
        <v>M6-NyO-30a-A-2-EN</v>
      </c>
      <c r="AD240" s="8" t="s">
        <v>47</v>
      </c>
      <c r="AE240" s="8" t="s">
        <v>572</v>
      </c>
      <c r="AF240" s="8" t="s">
        <v>48</v>
      </c>
      <c r="AG240" s="8" t="s">
        <v>49</v>
      </c>
    </row>
    <row r="241" ht="112.5" customHeight="1">
      <c r="A241" s="6" t="s">
        <v>1399</v>
      </c>
      <c r="B241" s="6" t="s">
        <v>1400</v>
      </c>
      <c r="C241" s="6" t="s">
        <v>69</v>
      </c>
      <c r="D241" s="7" t="s">
        <v>36</v>
      </c>
      <c r="E241" s="6"/>
      <c r="F241" s="11" t="s">
        <v>1429</v>
      </c>
      <c r="G241" s="11" t="s">
        <v>1430</v>
      </c>
      <c r="H241" s="14" t="s">
        <v>1431</v>
      </c>
      <c r="I241" s="13"/>
      <c r="J241" s="31" t="s">
        <v>103</v>
      </c>
      <c r="K241" s="14" t="s">
        <v>1420</v>
      </c>
      <c r="L241" s="32" t="s">
        <v>1421</v>
      </c>
      <c r="M241" s="6" t="s">
        <v>43</v>
      </c>
      <c r="N241" s="11" t="s">
        <v>1422</v>
      </c>
      <c r="O241" s="11" t="s">
        <v>1423</v>
      </c>
      <c r="P241" s="12"/>
      <c r="Q241" s="13"/>
      <c r="R241" s="12"/>
      <c r="S241" s="12"/>
      <c r="T241" s="12"/>
      <c r="U241" s="12"/>
      <c r="V241" s="12"/>
      <c r="W241" s="12"/>
      <c r="X241" s="14"/>
      <c r="Y241" s="17" t="s">
        <v>45</v>
      </c>
      <c r="Z241" s="9" t="s">
        <v>1432</v>
      </c>
      <c r="AA241" s="12" t="str">
        <f t="shared" si="1"/>
        <v>{
    "id": "M6-NyO-30a-A-3-EN-EN",
    "stimulus": "&lt;p&gt;In one of the physical tests for the firefighter competitions, Amanda climbed &lt;span class=\"fr-math-v2 fr-draggable\" contenteditable=\"false\" data-original-math=\"\\(\\frac{{{Q1}}}{{{Q2}}}\\)\" draggable=\"true\"&gt;\\(\\frac{{{Q1}}}{{{Q2}}}\\)&lt;/span&gt; up the steps of a building. When she climbed &lt;span class=\"fr-math-v2 fr-draggable\" contenteditable=\"false\" data-original-math=\"\\(\\frac{{{Q3}}}{{{Q4}}}\\)\" draggable=\"true\"&gt;\\(\\frac{{{Q3}}}{{{Q4}}}\\)&lt;/span&gt; of the steps she managed to climb, what fraction of the steps had she climbed relative to the total number of steps in the building?&lt;/p&gt;",
    "template": "&lt;p&gt;Amanda had climbed {{response}} the steps.&lt;/p&gt;",
    "hint": "&lt;p&gt;To calculate the fraction of a fraction, multiply the two fractions together and simplify.&lt;/p&gt;",
    "feedback": "&lt;p&gt;To calculate the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B241" s="13" t="str">
        <f t="shared" si="2"/>
        <v>M6-NyO-30a-A-3</v>
      </c>
      <c r="AC241" s="13" t="str">
        <f t="shared" si="3"/>
        <v>M6-NyO-30a-A-3-EN</v>
      </c>
      <c r="AD241" s="8" t="s">
        <v>47</v>
      </c>
      <c r="AE241" s="8" t="s">
        <v>572</v>
      </c>
      <c r="AF241" s="8" t="s">
        <v>48</v>
      </c>
      <c r="AG241" s="8" t="s">
        <v>49</v>
      </c>
    </row>
    <row r="242" ht="112.5" customHeight="1">
      <c r="A242" s="6" t="s">
        <v>1433</v>
      </c>
      <c r="B242" s="6" t="s">
        <v>1434</v>
      </c>
      <c r="C242" s="6" t="s">
        <v>35</v>
      </c>
      <c r="D242" s="7" t="s">
        <v>36</v>
      </c>
      <c r="E242" s="6"/>
      <c r="F242" s="11" t="s">
        <v>1435</v>
      </c>
      <c r="G242" s="10"/>
      <c r="H242" s="10" t="s">
        <v>1436</v>
      </c>
      <c r="I242" s="13"/>
      <c r="J242" s="21" t="s">
        <v>262</v>
      </c>
      <c r="K242" s="10" t="s">
        <v>1437</v>
      </c>
      <c r="L242" s="11" t="s">
        <v>1438</v>
      </c>
      <c r="M242" s="6" t="s">
        <v>43</v>
      </c>
      <c r="N242" s="11" t="s">
        <v>1439</v>
      </c>
      <c r="O242" s="11" t="s">
        <v>1440</v>
      </c>
      <c r="P242" s="12"/>
      <c r="Q242" s="13"/>
      <c r="R242" s="12"/>
      <c r="S242" s="12"/>
      <c r="T242" s="12"/>
      <c r="U242" s="12"/>
      <c r="V242" s="12"/>
      <c r="W242" s="12"/>
      <c r="X242" s="14"/>
      <c r="Y242" s="17" t="s">
        <v>45</v>
      </c>
      <c r="Z242" s="9" t="s">
        <v>1441</v>
      </c>
      <c r="AA242" s="12" t="str">
        <f t="shared" si="1"/>
        <v>{
    "id": "M6-NyO-32a-I-1-EN-EN",
    "stimulus": "&lt;p&gt;Choose the correct solution for the following division of fractions.&lt;/p&gt;&lt;p style=\"text-align:center;\"&gt;&lt;span class=\"fr-math-v2 fr-draggable\" contenteditable=\"false\" data-original-math=\"\\(\\frac{{{Q1}}}{{{Q2}}}\\)\" draggable=\"true\"&gt;\\(\\frac{{{Q1}}}{{{Q2}}}\\)&lt;/span&gt; : &lt;span class=\"fr-math-v2 fr-draggable\" contenteditable=\"false\" data-original-math=\"\\(\\frac{{{Q3}}}{{{Q4}}}\\)\" draggable=\"true\"&gt;\\(\\frac{{{Q3}}}{{{Q4}}}\\)&lt;/span&gt; = ...&lt;/p&gt;",
    "hint": "&lt;p&gt;To divide fractions, cross-multiply. That is, the numerator of the first fraction by the denominator of the second, and the denominator of the first by the numerator of the second.&lt;/p&gt;",
    "feedback": "&lt;p&gt;To divide fractions, cross-multiply: the numerator of the first fraction by the denominator of the second and the denominator of the first by the numerator of the second, and then simplify if necessary.&lt;/p&gt;&lt;p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
    "seed": {
        "parameters": [
            {
                "name": "Q1",
                "label": null,
                "list": [
                    1,
                    3,
                    5,
                    7,
                    9
                ]
            },
            {
                "name": "Q2",
                "label": null,
                "list": [
                    2,
                    4,
                    6,
                    8,
                    10
                ]
            },
            {
                "name": "Q3",
                "label": null,
                "list": [
                    1,
                    3,
                    5,
                    7,
                    9
                ]
            },
            {
                "name": "Q4",
                "label": null,
                "list": [
                    3,
                    5,
                    7,
                    9
                ]
            }
        ],
        "calculated": [
            {
                "name": "T11",
                "label": "{{function}}",
                "function": "{{Q1}}*{{Q4}}/math.gcd({{Q1}}*{{Q4}}, {{Q2}}*{{Q3}})",
                "temp": true
            },
            {
                "name": "T12",
                "label": "{{function}}",
                "function": "{{Q2}}*{{Q3}}/math.gcd({{Q1}}*{{Q4}}, {{Q2}}*{{Q3}})",
                "temp": true
            },
            {
                "name": "T21",
                "label": "{{function}}",
                "function": "{{Q1}}*{{Q3}}/math.gcd({{Q1}}*{{Q3}}, {{Q2}}*{{Q4}})",
                "temp": true
            },
            {
                "name": "T22",
                "label": "{{function}}",
                "function": "{{Q2}}*{{Q4}}/math.gcd({{Q1}}*{{Q3}}, {{Q2}}*{{Q4}})",
                "temp": true
            },
            {
                "name": "T31",
                "label": "{{function}}",
                "function": "({{Q1}}*{{Q4}}+{{Q2}}*{{Q3}})/math.gcd(({{Q1}}*{{Q4}}+{{Q2}}*{{Q3}}), {{Q2}}*{{Q4}})",
                "temp": true
            },
            {
                "name": "T32",
                "label": "{{function}}",
                "function": "{{Q2}}*{{Q4}}/math.gcd(({{Q1}}*{{Q4}}+{{Q2}}*{{Q3}}), {{Q2}}*{{Q4}})",
                "temp": true
            },
            {
                "name": "A1",
                "label": "{{function}}",
                "function": "&lt;span class=\"fr-math-v2 fr-draggable\" contenteditable=\"false\" data-original-math=\"\\(\\frac{{{T11}}}{{{T12}}}\\)\" draggable=\"true\"&gt;\\(\\frac{{{T11}}}{{{T12}}}\\)&lt;/span&gt;"
            },
            {
                "name": "A2",
                "label": "{{function}}",
                "function": "&lt;span class=\"fr-math-v2 fr-draggable\" contenteditable=\"false\" data-original-math=\"\\(\\frac{{{T21}}}{{{T22}}}\\)\" draggable=\"true\"&gt;\\(\\frac{{{T21}}}{{{T22}}}\\)&lt;/span&gt;",
                "incorrect": true
            },
            {
                "name": "A3",
                "label": "{{function}}",
                "function": "&lt;span class=\"fr-math-v2 fr-draggable\" contenteditable=\"false\" data-original-math=\"\\(\\frac{{{T31}}}{{{T32}}}\\)\" draggable=\"true\"&gt;\\(\\frac{{{T31}}}{{{T32}}}\\)&lt;/span&gt;",
                "incorrect": true
            },
            {
                "name": "T1",
                "label": "{{function}}",
                "function": "{{Q1}}*{{Q4}}",
                "temp": true
            },
            {
                "name": "T2",
                "label": "{{function}}",
                "function": "{{Q2}}*{{Q3}}",
                "temp": true
            },
            {
                "name": "T3",
                "label": "{{function}}",
                "function": "math.gcd({{T1}},{{T2}})",
                "temp": true
            },
            {
                "name": "T01",
                "label": "{{function}}",
                "function": "{{T1}}/{{T3}}",
                "temp": true
            },
            {
                "name": "T02",
                "label": "{{function}}",
                "function": "{{T2}}/{{T3}}",
                "temp": true
            }
        ],
        "uniques": true
    },
    "algorithm": {
        "name": "trueFalse",
        "template": "Multiple choice – standard",
        "params": {
            "countCorrect": 1,
            "countIncorrect": 2,
            "showCheckIcon": false,
            "columns": 3
        }
    }
}</v>
      </c>
      <c r="AB242" s="13" t="str">
        <f t="shared" si="2"/>
        <v>M6-NyO-32a-I-1</v>
      </c>
      <c r="AC242" s="13" t="str">
        <f t="shared" si="3"/>
        <v>M6-NyO-32a-I-1-EN</v>
      </c>
      <c r="AD242" s="8" t="s">
        <v>47</v>
      </c>
      <c r="AE242" s="8" t="s">
        <v>572</v>
      </c>
      <c r="AF242" s="8" t="s">
        <v>48</v>
      </c>
      <c r="AG242" s="8" t="s">
        <v>49</v>
      </c>
    </row>
    <row r="243" ht="112.5" customHeight="1">
      <c r="A243" s="6" t="s">
        <v>1433</v>
      </c>
      <c r="B243" s="6" t="s">
        <v>1434</v>
      </c>
      <c r="C243" s="6" t="s">
        <v>50</v>
      </c>
      <c r="D243" s="7" t="s">
        <v>36</v>
      </c>
      <c r="E243" s="6"/>
      <c r="F243" s="11" t="s">
        <v>1442</v>
      </c>
      <c r="G243" s="11" t="s">
        <v>1443</v>
      </c>
      <c r="H243" s="10" t="s">
        <v>1444</v>
      </c>
      <c r="I243" s="13"/>
      <c r="J243" s="21" t="s">
        <v>168</v>
      </c>
      <c r="K243" s="10" t="s">
        <v>1437</v>
      </c>
      <c r="L243" s="11" t="s">
        <v>1445</v>
      </c>
      <c r="M243" s="6" t="s">
        <v>43</v>
      </c>
      <c r="N243" s="11" t="s">
        <v>1446</v>
      </c>
      <c r="O243" s="11" t="s">
        <v>1447</v>
      </c>
      <c r="P243" s="12"/>
      <c r="Q243" s="13"/>
      <c r="R243" s="12"/>
      <c r="S243" s="12"/>
      <c r="T243" s="12"/>
      <c r="U243" s="12"/>
      <c r="V243" s="12"/>
      <c r="W243" s="12"/>
      <c r="X243" s="14"/>
      <c r="Y243" s="17" t="s">
        <v>45</v>
      </c>
      <c r="Z243" s="9" t="s">
        <v>1448</v>
      </c>
      <c r="AA243" s="12" t="str">
        <f t="shared" si="1"/>
        <v>{"id":"M6-NyO-32a-E-1-EN-EN","stimulus":"&lt;p&gt;Solve the following division of fractions.&lt;/p&gt;","template":"&lt;p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{{response}}&lt;/p&gt;","hint":"&lt;p&gt;To divide fractions, cross-multiply. That is, the numerator of the first fraction by the denominator of the second and the denominator of the first by the numerator of the second.&lt;/p&gt;","feedback":"&lt;p&gt;To divide fractions, cross-multiply: the numerator of the first fraction by the denominator of the second and the denominator of the first by the numerator of the second, and then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AB243" s="13" t="str">
        <f t="shared" si="2"/>
        <v>M6-NyO-32a-E-1</v>
      </c>
      <c r="AC243" s="13" t="str">
        <f t="shared" si="3"/>
        <v>M6-NyO-32a-E-1-EN</v>
      </c>
      <c r="AD243" s="8" t="s">
        <v>47</v>
      </c>
      <c r="AE243" s="8" t="s">
        <v>572</v>
      </c>
      <c r="AF243" s="8" t="s">
        <v>48</v>
      </c>
      <c r="AG243" s="8" t="s">
        <v>49</v>
      </c>
    </row>
    <row r="244" ht="112.5" customHeight="1">
      <c r="A244" s="6" t="s">
        <v>1433</v>
      </c>
      <c r="B244" s="6" t="s">
        <v>1434</v>
      </c>
      <c r="C244" s="6" t="s">
        <v>69</v>
      </c>
      <c r="D244" s="7" t="s">
        <v>36</v>
      </c>
      <c r="E244" s="6"/>
      <c r="F244" s="11" t="s">
        <v>1449</v>
      </c>
      <c r="G244" s="11" t="s">
        <v>1450</v>
      </c>
      <c r="H244" s="10" t="s">
        <v>1451</v>
      </c>
      <c r="I244" s="13"/>
      <c r="J244" s="21" t="s">
        <v>168</v>
      </c>
      <c r="K244" s="10" t="s">
        <v>1452</v>
      </c>
      <c r="L244" s="11" t="s">
        <v>1453</v>
      </c>
      <c r="M244" s="6" t="s">
        <v>43</v>
      </c>
      <c r="N244" s="11" t="s">
        <v>1454</v>
      </c>
      <c r="O244" s="11" t="s">
        <v>1455</v>
      </c>
      <c r="P244" s="12"/>
      <c r="Q244" s="13"/>
      <c r="R244" s="12"/>
      <c r="S244" s="12"/>
      <c r="T244" s="12"/>
      <c r="U244" s="12"/>
      <c r="V244" s="12"/>
      <c r="W244" s="12"/>
      <c r="X244" s="13"/>
      <c r="Y244" s="17" t="s">
        <v>45</v>
      </c>
      <c r="Z244" s="9" t="s">
        <v>1456</v>
      </c>
      <c r="AA244" s="12" t="str">
        <f t="shared" si="1"/>
        <v>{
    "id": "M6-NyO-32a-A-1-EN-EN",
    "stimulus": "&lt;p&gt;John has &lt;span class=\"fr-math-v2 fr-draggable\" contenteditable=\"false\" data-original-math=\"\\(\\frac{{{T1}}}{{{Q4}}}\\)\" draggable=\"true\"&gt;\\(\\frac{{{T1}}}{{{Q4}}}\\)&lt;/span&gt; liters of apple juice and wants to distribute it in bottles of &lt;span class=\"fr-math-v2 fr-draggable\" contenteditable=\"false\" data-original-math=\"\\(\\frac{{{Q2}}}{{{Q3}}}\\)\" draggable=\"true\"&gt;\\(\\frac{{{Q2}}}{{{Q3}}}\\)&lt;/span&gt; liters. How many bottles is he going to be able to fill? Simplify the fraction.&lt;/p&gt;",
    "template": "&lt;p&gt;He is going to fill {{response}} bottles.&lt;/p&gt;",
    "hint": "&lt;p&gt;To divide fractions, multiply crosswise. That is, the numerator of the first fraction by the denominator of the second and the denominator of the first by the numerator of the second.&lt;/p&gt;",
    "feedback": "&lt;p&gt;To divide fractions, multiply crosswise: the numerator of the first fraction by the denominator of the second and the denominator of the first by the numerator of the second, and then simplify.&lt;/p&gt;&lt;p&gt;He will be able to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bottles.&lt;/p&gt;",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v>
      </c>
      <c r="AB244" s="13" t="str">
        <f t="shared" si="2"/>
        <v>M6-NyO-32a-A-1</v>
      </c>
      <c r="AC244" s="13" t="str">
        <f t="shared" si="3"/>
        <v>M6-NyO-32a-A-1-EN</v>
      </c>
      <c r="AD244" s="8" t="s">
        <v>47</v>
      </c>
      <c r="AE244" s="8" t="s">
        <v>572</v>
      </c>
      <c r="AF244" s="8" t="s">
        <v>48</v>
      </c>
      <c r="AG244" s="8" t="s">
        <v>49</v>
      </c>
    </row>
    <row r="245" ht="112.5" customHeight="1">
      <c r="A245" s="6" t="s">
        <v>1433</v>
      </c>
      <c r="B245" s="6" t="s">
        <v>1434</v>
      </c>
      <c r="C245" s="6" t="s">
        <v>69</v>
      </c>
      <c r="D245" s="7" t="s">
        <v>36</v>
      </c>
      <c r="E245" s="6"/>
      <c r="F245" s="11" t="s">
        <v>1457</v>
      </c>
      <c r="G245" s="11" t="s">
        <v>1458</v>
      </c>
      <c r="H245" s="10" t="s">
        <v>1459</v>
      </c>
      <c r="I245" s="13"/>
      <c r="J245" s="21" t="s">
        <v>168</v>
      </c>
      <c r="K245" s="10" t="s">
        <v>1452</v>
      </c>
      <c r="L245" s="11" t="s">
        <v>1453</v>
      </c>
      <c r="M245" s="6" t="s">
        <v>43</v>
      </c>
      <c r="N245" s="11" t="s">
        <v>1460</v>
      </c>
      <c r="O245" s="11" t="s">
        <v>1461</v>
      </c>
      <c r="P245" s="12"/>
      <c r="Q245" s="13"/>
      <c r="R245" s="12"/>
      <c r="S245" s="12"/>
      <c r="T245" s="12"/>
      <c r="U245" s="12"/>
      <c r="V245" s="12"/>
      <c r="W245" s="12"/>
      <c r="X245" s="13"/>
      <c r="Y245" s="17" t="s">
        <v>45</v>
      </c>
      <c r="Z245" s="9" t="s">
        <v>1462</v>
      </c>
      <c r="AA245" s="12" t="str">
        <f t="shared" si="1"/>
        <v>{
    "id": "M6-NyO-32a-A-2-EN-EN",
    "stimulus": "&lt;p&gt;In a cement company, they want to distribute &lt;span class=\"fr-math-v2 fr-draggable\" contenteditable=\"false\" data-original-math=\"\\(\\frac{{{T1}}}{{{Q4}}}\\)\" draggable=\"true\"&gt;\\(\\frac{{{T1}}}{{{Q4}}}\\)&lt;/span&gt; kg of cement in bags of &lt;span class=\"fr-math-v2 fr-draggable\" contenteditable=\"false\" data-original-math=\"\\(\\frac{{{Q2}}}{{{Q3}}}\\)\" draggable=\"true\"&gt;\\(\\frac{{{Q2}}}{{{Q3}}}\\)&lt;/span&gt; kg each. How many bags are they going to need? Simplify the fraction.&lt;/p&gt;",
    "template": "&lt;p&gt;They are going to need {{response}} bags.&lt;/p&gt;",
    "hint": "&lt;p&gt;To divide fractions, cross-multiply. That is, the numerator of the first fraction by the denominator of the second and the denominator of the first by the numerator of the second.&lt;/p&gt;",
    "feedback": "&lt;p&gt;To divide fractions, cross-multiply. That is, the numerator of the first fraction by the denominator of the second and the denominator of the first by the numerator of the second, and then simplify.&lt;/p&gt;&lt;p&gt;They are going to need:&lt;/p&gt;&lt;p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v>
      </c>
      <c r="AB245" s="13" t="str">
        <f t="shared" si="2"/>
        <v>M6-NyO-32a-A-2</v>
      </c>
      <c r="AC245" s="13" t="str">
        <f t="shared" si="3"/>
        <v>M6-NyO-32a-A-2-EN</v>
      </c>
      <c r="AD245" s="8" t="s">
        <v>47</v>
      </c>
      <c r="AE245" s="8" t="s">
        <v>572</v>
      </c>
      <c r="AF245" s="8" t="s">
        <v>48</v>
      </c>
      <c r="AG245" s="8" t="s">
        <v>49</v>
      </c>
    </row>
    <row r="246" ht="112.5" customHeight="1">
      <c r="A246" s="6" t="s">
        <v>1433</v>
      </c>
      <c r="B246" s="6" t="s">
        <v>1434</v>
      </c>
      <c r="C246" s="6" t="s">
        <v>69</v>
      </c>
      <c r="D246" s="7" t="s">
        <v>36</v>
      </c>
      <c r="E246" s="6"/>
      <c r="F246" s="11" t="s">
        <v>1463</v>
      </c>
      <c r="G246" s="11" t="s">
        <v>1464</v>
      </c>
      <c r="H246" s="10" t="s">
        <v>1465</v>
      </c>
      <c r="I246" s="13"/>
      <c r="J246" s="21" t="s">
        <v>168</v>
      </c>
      <c r="K246" s="10" t="s">
        <v>1452</v>
      </c>
      <c r="L246" s="11" t="s">
        <v>1453</v>
      </c>
      <c r="M246" s="6" t="s">
        <v>43</v>
      </c>
      <c r="N246" s="11" t="s">
        <v>1466</v>
      </c>
      <c r="O246" s="11" t="s">
        <v>1467</v>
      </c>
      <c r="P246" s="12"/>
      <c r="Q246" s="13"/>
      <c r="R246" s="12"/>
      <c r="S246" s="12"/>
      <c r="T246" s="12"/>
      <c r="U246" s="12"/>
      <c r="V246" s="12"/>
      <c r="W246" s="12"/>
      <c r="X246" s="13"/>
      <c r="Y246" s="17" t="s">
        <v>45</v>
      </c>
      <c r="Z246" s="9" t="s">
        <v>1468</v>
      </c>
      <c r="AA246" s="12" t="str">
        <f t="shared" si="1"/>
        <v>{
    "id": "M6-NyO-32a-A-3-EN-EN",
    "stimulus": "&lt;p&gt;Peyton has bought &lt;span class=\"fr-math-v2 fr-draggable\" contenteditable=\"false\" data-original-math=\"\\(\\frac{{{T1}}}{{{Q4}}}\\)\" draggable=\"true\"&gt;\\(\\frac{{{T1}}}{{{Q4}}}\\)&lt;/span&gt; kg of dog food and wants to distribute it in several bags. Each bag can hold &lt;span class=\"fr-math-v2 fr-draggable\" contenteditable=\"false\" data-original-math=\"\\(\\frac{{{Q2}}}{{{Q3}}}\\)\" draggable=\"true\"&gt;\\(\\frac{{{Q2}}}{{{Q3}}}\\)&lt;/span&gt; kg. How many bags will he fill? Simplify the fraction.&lt;/p&gt;",
    "template": "&lt;p&gt;Peyton will divide the dog food into {{response}} bags.&lt;/p&gt;",
    "hint": "&lt;p&gt;To divide fractions, cross-multiply. That is, multiply the numerator of the first fraction by the denominator of the second fraction and the denominator of the first fraction by the numerator of the second fraction.&lt;/p&gt;",
    "feedback": "&lt;p&gt;To divide fractions, cross-multiply. That is, multiply the numerator of the first fraction by the denominator of the second fraction and the denominator of the first fraction by the numerator of the second fraction, then simplify.&lt;/p&gt;&lt;p&gt;Peyton will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"equivLiteral",
            "keyboard": "INTERMEDIATE"
        }
    }
}</v>
      </c>
      <c r="AB246" s="13" t="str">
        <f t="shared" si="2"/>
        <v>M6-NyO-32a-A-3</v>
      </c>
      <c r="AC246" s="13" t="str">
        <f t="shared" si="3"/>
        <v>M6-NyO-32a-A-3-EN</v>
      </c>
      <c r="AD246" s="8" t="s">
        <v>47</v>
      </c>
      <c r="AE246" s="8" t="s">
        <v>572</v>
      </c>
      <c r="AF246" s="8" t="s">
        <v>48</v>
      </c>
      <c r="AG246" s="8" t="s">
        <v>49</v>
      </c>
    </row>
    <row r="247" ht="112.5" customHeight="1">
      <c r="A247" s="8" t="s">
        <v>1469</v>
      </c>
      <c r="B247" s="8" t="s">
        <v>1470</v>
      </c>
      <c r="C247" s="6" t="s">
        <v>35</v>
      </c>
      <c r="D247" s="7" t="s">
        <v>36</v>
      </c>
      <c r="E247" s="6"/>
      <c r="F247" s="10" t="s">
        <v>1471</v>
      </c>
      <c r="G247" s="10" t="s">
        <v>1472</v>
      </c>
      <c r="H247" s="10"/>
      <c r="I247" s="13" t="s">
        <v>212</v>
      </c>
      <c r="J247" s="17" t="s">
        <v>1473</v>
      </c>
      <c r="K247" s="10" t="s">
        <v>1474</v>
      </c>
      <c r="L247" s="10" t="s">
        <v>1475</v>
      </c>
      <c r="M247" s="6" t="s">
        <v>43</v>
      </c>
      <c r="N247" s="10" t="s">
        <v>1476</v>
      </c>
      <c r="O247" s="11" t="s">
        <v>1477</v>
      </c>
      <c r="P247" s="12"/>
      <c r="Q247" s="13"/>
      <c r="R247" s="12"/>
      <c r="S247" s="12"/>
      <c r="T247" s="12"/>
      <c r="U247" s="12"/>
      <c r="V247" s="12"/>
      <c r="W247" s="12"/>
      <c r="X247" s="13"/>
      <c r="Y247" s="17" t="s">
        <v>45</v>
      </c>
      <c r="Z247" s="9" t="s">
        <v>1478</v>
      </c>
      <c r="AA247" s="12" t="str">
        <f t="shared" si="1"/>
        <v>{
    "id": "M6-NyO-69a-I-1-EN-EN",
    "stimulus": "&lt;p&gt;Type the result of this division as a fraction.&lt;/p&gt;",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v>
      </c>
      <c r="AB247" s="13" t="str">
        <f t="shared" si="2"/>
        <v>M6-NyO-69a-I-1</v>
      </c>
      <c r="AC247" s="13" t="str">
        <f t="shared" si="3"/>
        <v>M6-NyO-69a-I-1-EN</v>
      </c>
      <c r="AD247" s="8"/>
      <c r="AE247" s="8"/>
      <c r="AF247" s="8"/>
      <c r="AG247" s="8" t="s">
        <v>49</v>
      </c>
    </row>
    <row r="248" ht="112.5" customHeight="1">
      <c r="A248" s="8" t="s">
        <v>1469</v>
      </c>
      <c r="B248" s="8" t="s">
        <v>1470</v>
      </c>
      <c r="C248" s="6" t="s">
        <v>50</v>
      </c>
      <c r="D248" s="7" t="s">
        <v>36</v>
      </c>
      <c r="E248" s="6"/>
      <c r="F248" s="11" t="s">
        <v>1479</v>
      </c>
      <c r="G248" s="10" t="s">
        <v>1472</v>
      </c>
      <c r="H248" s="10"/>
      <c r="I248" s="13" t="s">
        <v>212</v>
      </c>
      <c r="J248" s="17" t="s">
        <v>103</v>
      </c>
      <c r="K248" s="10" t="s">
        <v>1480</v>
      </c>
      <c r="L248" s="10" t="s">
        <v>1481</v>
      </c>
      <c r="M248" s="6" t="s">
        <v>43</v>
      </c>
      <c r="N248" s="10" t="s">
        <v>1476</v>
      </c>
      <c r="O248" s="11" t="s">
        <v>1477</v>
      </c>
      <c r="P248" s="12"/>
      <c r="Q248" s="13"/>
      <c r="R248" s="12"/>
      <c r="S248" s="12"/>
      <c r="T248" s="12"/>
      <c r="U248" s="12"/>
      <c r="V248" s="12"/>
      <c r="W248" s="12"/>
      <c r="X248" s="13"/>
      <c r="Y248" s="17" t="s">
        <v>45</v>
      </c>
      <c r="Z248" s="9" t="s">
        <v>1482</v>
      </c>
      <c r="AA248" s="12" t="str">
        <f t="shared" si="1"/>
        <v>{
    "id": "M6-NyO-69a-E-1-EN-EN",
    "stimulus": "&lt;p&gt;Type the result of this division.&lt;/p&gt;",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v>
      </c>
      <c r="AB248" s="13" t="str">
        <f t="shared" si="2"/>
        <v>M6-NyO-69a-E-1</v>
      </c>
      <c r="AC248" s="13" t="str">
        <f t="shared" si="3"/>
        <v>M6-NyO-69a-E-1-EN</v>
      </c>
      <c r="AD248" s="8"/>
      <c r="AE248" s="8"/>
      <c r="AF248" s="8"/>
      <c r="AG248" s="8" t="s">
        <v>49</v>
      </c>
    </row>
    <row r="249" ht="112.5" customHeight="1">
      <c r="A249" s="8" t="s">
        <v>1469</v>
      </c>
      <c r="B249" s="8" t="s">
        <v>1470</v>
      </c>
      <c r="C249" s="6" t="s">
        <v>69</v>
      </c>
      <c r="D249" s="7" t="s">
        <v>36</v>
      </c>
      <c r="E249" s="6"/>
      <c r="F249" s="11" t="s">
        <v>1483</v>
      </c>
      <c r="G249" s="10" t="s">
        <v>1484</v>
      </c>
      <c r="H249" s="10"/>
      <c r="I249" s="13" t="s">
        <v>212</v>
      </c>
      <c r="J249" s="17" t="s">
        <v>103</v>
      </c>
      <c r="K249" s="11" t="s">
        <v>1485</v>
      </c>
      <c r="L249" s="11" t="s">
        <v>1486</v>
      </c>
      <c r="M249" s="6" t="s">
        <v>43</v>
      </c>
      <c r="N249" s="10" t="s">
        <v>1476</v>
      </c>
      <c r="O249" s="11" t="s">
        <v>1487</v>
      </c>
      <c r="P249" s="12"/>
      <c r="Q249" s="13"/>
      <c r="R249" s="12"/>
      <c r="S249" s="12"/>
      <c r="T249" s="12"/>
      <c r="U249" s="12"/>
      <c r="V249" s="12"/>
      <c r="W249" s="12"/>
      <c r="X249" s="13"/>
      <c r="Y249" s="17" t="s">
        <v>45</v>
      </c>
      <c r="Z249" s="9" t="s">
        <v>1488</v>
      </c>
      <c r="AA249" s="12" t="str">
        <f t="shared" si="1"/>
        <v>{
    "id": "M6-NyO-69a-A-1-EN-EN",
    "stimulus": "&lt;p&gt;Ernest is going to distribute &lt;span class=\"fr-math-v2 fr-draggable\" contenteditable=\"false\" data-original-math=\"\\(\\frac{{{T1}}}{{{Q1}}}\\)\" draggable=\"true\"&gt;\\(\\frac{{{T1}}}{{{Q1}}}\\)&lt;/span&gt; l of water equally among his {{Q3}} flower pots. How much will each receive? Type the result in the form of a fraction.&lt;/p&gt;",
    "template": "&lt;p&gt;Each one will receive {{response}} l of water.&lt;/p&gt;",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v>
      </c>
      <c r="AB249" s="13" t="str">
        <f t="shared" si="2"/>
        <v>M6-NyO-69a-A-1</v>
      </c>
      <c r="AC249" s="13" t="str">
        <f t="shared" si="3"/>
        <v>M6-NyO-69a-A-1-EN</v>
      </c>
      <c r="AD249" s="8"/>
      <c r="AE249" s="8"/>
      <c r="AF249" s="8"/>
      <c r="AG249" s="8" t="s">
        <v>49</v>
      </c>
    </row>
    <row r="250" ht="112.5" customHeight="1">
      <c r="A250" s="8" t="s">
        <v>1469</v>
      </c>
      <c r="B250" s="8" t="s">
        <v>1470</v>
      </c>
      <c r="C250" s="6" t="s">
        <v>69</v>
      </c>
      <c r="D250" s="7" t="s">
        <v>36</v>
      </c>
      <c r="E250" s="6"/>
      <c r="F250" s="11" t="s">
        <v>1489</v>
      </c>
      <c r="G250" s="11" t="s">
        <v>1490</v>
      </c>
      <c r="H250" s="10"/>
      <c r="I250" s="13" t="s">
        <v>212</v>
      </c>
      <c r="J250" s="17" t="s">
        <v>103</v>
      </c>
      <c r="K250" s="11" t="s">
        <v>1491</v>
      </c>
      <c r="L250" s="11" t="s">
        <v>1486</v>
      </c>
      <c r="M250" s="6" t="s">
        <v>43</v>
      </c>
      <c r="N250" s="10" t="s">
        <v>1476</v>
      </c>
      <c r="O250" s="11" t="s">
        <v>1487</v>
      </c>
      <c r="P250" s="12"/>
      <c r="Q250" s="13"/>
      <c r="R250" s="12"/>
      <c r="S250" s="12"/>
      <c r="T250" s="12"/>
      <c r="U250" s="12"/>
      <c r="V250" s="12"/>
      <c r="W250" s="12"/>
      <c r="X250" s="13"/>
      <c r="Y250" s="17" t="s">
        <v>45</v>
      </c>
      <c r="Z250" s="9" t="s">
        <v>1492</v>
      </c>
      <c r="AA250" s="12" t="str">
        <f t="shared" si="1"/>
        <v>{
    "id": "M6-NyO-69a-A-2-EN-EN",
    "stimulus": "&lt;p&gt;A bricklayer has to tile a room of &lt;span class=\"fr-math-v2 fr-draggable\" contenteditable=\"false\" data-original-math=\"\\(\\frac{{{T1}}}{{{Q1}}}\\)\" draggable=\"true\"&gt;\\(\\frac{{{T1}}}{{{Q1}}}\\)&lt;/span&gt; m&lt;sup&gt;2&lt;/sup&gt;. If he is going to use boxes containing {{Q3}} m&lt;sup&gt;2&lt;/sup&gt; of tiles each, how many will he need? Type the result as a fraction.&lt;/p&gt;",
    "template": "&lt;p&gt;He will use {{response}} boxes of tiles.&lt;/p&gt;",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v>
      </c>
      <c r="AB250" s="13" t="str">
        <f t="shared" si="2"/>
        <v>M6-NyO-69a-A-2</v>
      </c>
      <c r="AC250" s="13" t="str">
        <f t="shared" si="3"/>
        <v>M6-NyO-69a-A-2-EN</v>
      </c>
      <c r="AD250" s="8"/>
      <c r="AE250" s="8"/>
      <c r="AF250" s="8"/>
      <c r="AG250" s="8" t="s">
        <v>49</v>
      </c>
    </row>
    <row r="251" ht="112.5" customHeight="1">
      <c r="A251" s="8" t="s">
        <v>1469</v>
      </c>
      <c r="B251" s="8" t="s">
        <v>1470</v>
      </c>
      <c r="C251" s="6" t="s">
        <v>69</v>
      </c>
      <c r="D251" s="7" t="s">
        <v>36</v>
      </c>
      <c r="E251" s="6"/>
      <c r="F251" s="11" t="s">
        <v>1493</v>
      </c>
      <c r="G251" s="11" t="s">
        <v>1494</v>
      </c>
      <c r="H251" s="10"/>
      <c r="I251" s="13" t="s">
        <v>212</v>
      </c>
      <c r="J251" s="17" t="s">
        <v>103</v>
      </c>
      <c r="K251" s="11" t="s">
        <v>1485</v>
      </c>
      <c r="L251" s="11" t="s">
        <v>1486</v>
      </c>
      <c r="M251" s="6" t="s">
        <v>43</v>
      </c>
      <c r="N251" s="10" t="s">
        <v>1476</v>
      </c>
      <c r="O251" s="11" t="s">
        <v>1487</v>
      </c>
      <c r="P251" s="12"/>
      <c r="Q251" s="13"/>
      <c r="R251" s="12"/>
      <c r="S251" s="12"/>
      <c r="T251" s="12"/>
      <c r="U251" s="12"/>
      <c r="V251" s="12"/>
      <c r="W251" s="12"/>
      <c r="X251" s="13"/>
      <c r="Y251" s="17" t="s">
        <v>45</v>
      </c>
      <c r="Z251" s="9" t="s">
        <v>1495</v>
      </c>
      <c r="AA251" s="12" t="str">
        <f t="shared" si="1"/>
        <v>{
    "id": "M6-NyO-69a-A-3-EN-EN",
    "stimulus": "&lt;p&gt;In a fish farm, &lt;span class=\"fr-math-v2 fr-draggable\" contenteditable=\"false\" data-original-math=\"\\(\\frac{{{T1}}}{{{Q1}}}\\)\" draggable=\"true\"&gt;\\(\\frac{{{T1}}}{{{Q1}}}\\)&lt;/span&gt; l of disinfectant have been purchased to distribute equally among its {{Q3}} ponds. How much is going to be poured into each one? Type the result in the form of a fraction.&lt;/p&gt;",
    "template": "&lt;p&gt;In each pond, {{response}} l of disinfectant will be poured.&lt;/p&gt;",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v>
      </c>
      <c r="AB251" s="13" t="str">
        <f t="shared" si="2"/>
        <v>M6-NyO-69a-A-3</v>
      </c>
      <c r="AC251" s="13" t="str">
        <f t="shared" si="3"/>
        <v>M6-NyO-69a-A-3-EN</v>
      </c>
      <c r="AD251" s="8"/>
      <c r="AE251" s="8"/>
      <c r="AF251" s="8"/>
      <c r="AG251" s="8" t="s">
        <v>49</v>
      </c>
    </row>
    <row r="252" ht="112.5" customHeight="1">
      <c r="A252" s="6" t="s">
        <v>1496</v>
      </c>
      <c r="B252" s="6" t="s">
        <v>1497</v>
      </c>
      <c r="C252" s="27" t="s">
        <v>35</v>
      </c>
      <c r="D252" s="7" t="s">
        <v>36</v>
      </c>
      <c r="E252" s="6"/>
      <c r="F252" s="10" t="s">
        <v>1498</v>
      </c>
      <c r="G252" s="10" t="s">
        <v>1499</v>
      </c>
      <c r="H252" s="10"/>
      <c r="I252" s="13" t="s">
        <v>212</v>
      </c>
      <c r="J252" s="6" t="s">
        <v>196</v>
      </c>
      <c r="K252" s="10" t="s">
        <v>1500</v>
      </c>
      <c r="L252" s="10" t="s">
        <v>1501</v>
      </c>
      <c r="M252" s="6" t="s">
        <v>43</v>
      </c>
      <c r="N252" s="10" t="s">
        <v>1476</v>
      </c>
      <c r="O252" s="10" t="s">
        <v>1502</v>
      </c>
      <c r="P252" s="12"/>
      <c r="Q252" s="13"/>
      <c r="R252" s="12"/>
      <c r="S252" s="12"/>
      <c r="T252" s="12"/>
      <c r="U252" s="12"/>
      <c r="V252" s="12"/>
      <c r="W252" s="12"/>
      <c r="X252" s="13"/>
      <c r="Y252" s="17" t="s">
        <v>45</v>
      </c>
      <c r="Z252" s="9" t="s">
        <v>1503</v>
      </c>
      <c r="AA252" s="12" t="str">
        <f t="shared" si="1"/>
        <v>{
    "id": "M6-NyO-69b-I-1-EN-EN",
    "stimulus": "&lt;p&gt;Drag the correct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v>
      </c>
      <c r="AB252" s="13" t="str">
        <f t="shared" si="2"/>
        <v>M6-NyO-69b-I-1</v>
      </c>
      <c r="AC252" s="13" t="str">
        <f t="shared" si="3"/>
        <v>M6-NyO-69b-I-1-EN</v>
      </c>
      <c r="AD252" s="8"/>
      <c r="AE252" s="8"/>
      <c r="AF252" s="8"/>
      <c r="AG252" s="8" t="s">
        <v>49</v>
      </c>
    </row>
    <row r="253" ht="112.5" customHeight="1">
      <c r="A253" s="6" t="s">
        <v>1496</v>
      </c>
      <c r="B253" s="6" t="s">
        <v>1497</v>
      </c>
      <c r="C253" s="28" t="s">
        <v>50</v>
      </c>
      <c r="D253" s="7" t="s">
        <v>36</v>
      </c>
      <c r="E253" s="6"/>
      <c r="F253" s="10" t="s">
        <v>1479</v>
      </c>
      <c r="G253" s="10" t="s">
        <v>1499</v>
      </c>
      <c r="H253" s="10"/>
      <c r="I253" s="13" t="s">
        <v>212</v>
      </c>
      <c r="J253" s="6" t="s">
        <v>103</v>
      </c>
      <c r="K253" s="10" t="s">
        <v>1504</v>
      </c>
      <c r="L253" s="10" t="s">
        <v>1505</v>
      </c>
      <c r="M253" s="6" t="s">
        <v>43</v>
      </c>
      <c r="N253" s="10" t="s">
        <v>1476</v>
      </c>
      <c r="O253" s="10" t="s">
        <v>1502</v>
      </c>
      <c r="P253" s="12"/>
      <c r="Q253" s="13"/>
      <c r="R253" s="12"/>
      <c r="S253" s="12"/>
      <c r="T253" s="12"/>
      <c r="U253" s="12"/>
      <c r="V253" s="12"/>
      <c r="W253" s="12"/>
      <c r="X253" s="13"/>
      <c r="Y253" s="17" t="s">
        <v>45</v>
      </c>
      <c r="Z253" s="9" t="s">
        <v>1506</v>
      </c>
      <c r="AA253" s="12" t="str">
        <f t="shared" si="1"/>
        <v>{
    "id": "M6-NyO-69b-E-1-EN-EN",
    "stimulus": "&lt;p&gt;Type the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v>
      </c>
      <c r="AB253" s="13" t="str">
        <f t="shared" si="2"/>
        <v>M6-NyO-69b-E-1</v>
      </c>
      <c r="AC253" s="13" t="str">
        <f t="shared" si="3"/>
        <v>M6-NyO-69b-E-1-EN</v>
      </c>
      <c r="AD253" s="8"/>
      <c r="AE253" s="8"/>
      <c r="AF253" s="8"/>
      <c r="AG253" s="8" t="s">
        <v>49</v>
      </c>
    </row>
    <row r="254" ht="112.5" customHeight="1">
      <c r="A254" s="6" t="s">
        <v>1496</v>
      </c>
      <c r="B254" s="6" t="s">
        <v>1497</v>
      </c>
      <c r="C254" s="29" t="s">
        <v>69</v>
      </c>
      <c r="D254" s="7" t="s">
        <v>36</v>
      </c>
      <c r="E254" s="6"/>
      <c r="F254" s="11" t="s">
        <v>1507</v>
      </c>
      <c r="G254" s="10" t="s">
        <v>1508</v>
      </c>
      <c r="H254" s="10"/>
      <c r="I254" s="13" t="s">
        <v>212</v>
      </c>
      <c r="J254" s="6" t="s">
        <v>103</v>
      </c>
      <c r="K254" s="10" t="s">
        <v>1504</v>
      </c>
      <c r="L254" s="11" t="s">
        <v>1509</v>
      </c>
      <c r="M254" s="6" t="s">
        <v>43</v>
      </c>
      <c r="N254" s="10" t="s">
        <v>1476</v>
      </c>
      <c r="O254" s="10" t="s">
        <v>1502</v>
      </c>
      <c r="P254" s="12"/>
      <c r="Q254" s="13"/>
      <c r="R254" s="12"/>
      <c r="S254" s="12"/>
      <c r="T254" s="12"/>
      <c r="U254" s="12"/>
      <c r="V254" s="12"/>
      <c r="W254" s="12"/>
      <c r="X254" s="13"/>
      <c r="Y254" s="17" t="s">
        <v>45</v>
      </c>
      <c r="Z254" s="9" t="s">
        <v>1510</v>
      </c>
      <c r="AA254" s="12" t="str">
        <f t="shared" si="1"/>
        <v>{
    "id": "M6-NyO-69b-A-1-EN-EN",
    "stimulus": "&lt;p&gt;A bricklayer distributed {{T2}} kg of plaster in packages of &lt;span class=\"fr-math-v2 fr-draggable\" packages contenteditable=\"false\" data-original-math=\"\\(\\frac{{{Q1}}}{{{T1}}}\\)\" draggable=\"true\"&gt;\\(\\frac{{{Q1}}}{{{T1}}}\\)&lt;/span&gt; kg each. How many packages did he need?&lt;/p&gt;",
    "template": "&lt;p&gt;He needed {{response}} packages.&lt;/p&gt;",
    "hint": "&lt;p&gt;A natural number can be written as a fraction by putting a 1 in the denominator:&lt;/p&gt;&lt;p style=\"text-align:center;\"&gt;{{T2}} = &lt;span class=\"fr-math-v2 fr-draggable\" contenteditable=\"false\" data-original-math=\"\\(\\frac{{{T2}}}{1}\\)\" draggable=\"true\"&gt;\\(\\frac{{{T2}}}{1}\\)&lt;/span&gt;&lt;/p&gt;",
    "feedback": "&lt;p&gt;A natural number can be written as a fraction by putting a 1 in the denominator:&lt;/p&gt;&lt;p style=\"text-align:center;\"&gt;{{T2}} = &lt;span class=\"fr-math-v2 fr-draggable\" contenteditable=\"false\" data-original-math=\"\\(\\frac{{{T2}}}{1}\\)\" draggable=\"true\"&gt;\\(\\frac{{{T2}} }{1}\\)&lt;/span&gt;&lt;/p&gt;&lt;p&gt;To divide two fractions, numerators and denominators are multiplied crosswise:&lt;/p&gt;&lt;p style=\"text-align:center;\"&gt;&lt;span class =\"fr-math-v2 fr-draggable\" contenteditable=\"false\" data-original-math=\"\\(\\frac{{{T2}}}{1}\\)\" draggable=\"true\"&gt;\\(\\frac {{{T2}}}{1}\\)&lt;/span&gt; : &lt;span class=\"fr-math-v2 fr-draggable\" contenteditable=\"false\" data-original-math=\"\\(\\frac{{{Q1}}}{{{T1}}}\\)\" draggable=\"true\"&gt;\\(\\frac{{{Q1}}}{{{T1}}}\\)&lt;/span&gt; = &lt;span class=\" fr-math-v2 fr-draggable\" contenteditable=\"false\" data-original-math=\"\\(\\frac{{{T2}}}{1}\\)\" draggable=\"true\"&gt;\\(\\frac{{{T2}}}{1}\\)&lt;/span&gt; × &lt;span class=\"fr-math-v2 fr-draggable\" contenteditable=\"false\" data-original-math=\"\\(\\frac{{{T1}}}{{{Q1}}}\\)\" draggable=\"true\"&gt;\\(\\frac{{{T1}}}{{{Q1}}}\\)&lt;/span&gt; = {{A1}}&lt;/ 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v>
      </c>
      <c r="AB254" s="13" t="str">
        <f t="shared" si="2"/>
        <v>M6-NyO-69b-A-1</v>
      </c>
      <c r="AC254" s="13" t="str">
        <f t="shared" si="3"/>
        <v>M6-NyO-69b-A-1-EN</v>
      </c>
      <c r="AD254" s="8"/>
      <c r="AE254" s="8"/>
      <c r="AF254" s="8"/>
      <c r="AG254" s="8" t="s">
        <v>49</v>
      </c>
    </row>
    <row r="255" ht="112.5" customHeight="1">
      <c r="A255" s="6" t="s">
        <v>1496</v>
      </c>
      <c r="B255" s="6" t="s">
        <v>1497</v>
      </c>
      <c r="C255" s="29" t="s">
        <v>69</v>
      </c>
      <c r="D255" s="7" t="s">
        <v>36</v>
      </c>
      <c r="E255" s="6"/>
      <c r="F255" s="11" t="s">
        <v>1511</v>
      </c>
      <c r="G255" s="11" t="s">
        <v>1512</v>
      </c>
      <c r="H255" s="10"/>
      <c r="I255" s="13" t="s">
        <v>212</v>
      </c>
      <c r="J255" s="6" t="s">
        <v>103</v>
      </c>
      <c r="K255" s="10" t="s">
        <v>1504</v>
      </c>
      <c r="L255" s="11" t="s">
        <v>1513</v>
      </c>
      <c r="M255" s="6" t="s">
        <v>43</v>
      </c>
      <c r="N255" s="11" t="s">
        <v>1514</v>
      </c>
      <c r="O255" s="11" t="s">
        <v>1515</v>
      </c>
      <c r="P255" s="12"/>
      <c r="Q255" s="13"/>
      <c r="R255" s="12"/>
      <c r="S255" s="12"/>
      <c r="T255" s="12"/>
      <c r="U255" s="12"/>
      <c r="V255" s="12"/>
      <c r="W255" s="12"/>
      <c r="X255" s="13"/>
      <c r="Y255" s="17" t="s">
        <v>45</v>
      </c>
      <c r="Z255" s="9" t="s">
        <v>1516</v>
      </c>
      <c r="AA255" s="12" t="str">
        <f t="shared" si="1"/>
        <v>{
    "id": "M6-NyO-69b-A-2-EN-EN",
    "stimulus": "&lt;p&gt;A baker had to distribute {{T2}} g of chocolate shavings equally among several cakes. Since he decorated each cake with &lt;span class=\"fr-math-v2 fr-draggable\" contenteditable=\"false\" data-original-math=\"\\(\\frac{{{T1}}}{{{Q1}}}\\)\" draggable=\"true\"&gt;\\(\\frac{{{T1}}}{{{Q1}}}\\)&lt;/span&gt; g, how many cakes did he decorate?&lt;/p&gt;",
    "template": "&lt;p&gt;He decorated {{response}} cakes.&lt;/p&gt;",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v>
      </c>
      <c r="AB255" s="13" t="str">
        <f t="shared" si="2"/>
        <v>M6-NyO-69b-A-2</v>
      </c>
      <c r="AC255" s="13" t="str">
        <f t="shared" si="3"/>
        <v>M6-NyO-69b-A-2-EN</v>
      </c>
      <c r="AD255" s="8"/>
      <c r="AE255" s="8"/>
      <c r="AF255" s="8"/>
      <c r="AG255" s="8" t="s">
        <v>49</v>
      </c>
    </row>
    <row r="256" ht="112.5" customHeight="1">
      <c r="A256" s="6" t="s">
        <v>1496</v>
      </c>
      <c r="B256" s="6" t="s">
        <v>1497</v>
      </c>
      <c r="C256" s="29" t="s">
        <v>69</v>
      </c>
      <c r="D256" s="7" t="s">
        <v>36</v>
      </c>
      <c r="E256" s="6"/>
      <c r="F256" s="11" t="s">
        <v>1517</v>
      </c>
      <c r="G256" s="11" t="s">
        <v>1518</v>
      </c>
      <c r="H256" s="10"/>
      <c r="I256" s="13" t="s">
        <v>212</v>
      </c>
      <c r="J256" s="6" t="s">
        <v>103</v>
      </c>
      <c r="K256" s="11" t="s">
        <v>1519</v>
      </c>
      <c r="L256" s="11" t="s">
        <v>1513</v>
      </c>
      <c r="M256" s="6" t="s">
        <v>43</v>
      </c>
      <c r="N256" s="11" t="s">
        <v>1514</v>
      </c>
      <c r="O256" s="11" t="s">
        <v>1515</v>
      </c>
      <c r="P256" s="12"/>
      <c r="Q256" s="13"/>
      <c r="R256" s="12"/>
      <c r="S256" s="12"/>
      <c r="T256" s="12"/>
      <c r="U256" s="12"/>
      <c r="V256" s="12"/>
      <c r="W256" s="12"/>
      <c r="X256" s="13"/>
      <c r="Y256" s="17" t="s">
        <v>45</v>
      </c>
      <c r="Z256" s="9" t="s">
        <v>1520</v>
      </c>
      <c r="AA256" s="12" t="str">
        <f t="shared" si="1"/>
        <v>{
    "id": "M6-NyO-69b-A-3-EN-EN",
    "stimulus": "&lt;p&gt;Two hikers have planned a {{T2}} km route and intend to walk &lt;span class=\"fr-math-v2 fr-draggable\" contenteditable=\"false\" data-original-math=\"\\(\\frac{{{T1}}}{{{Q1}}}\\)\" draggable=\"true\"&gt;\\(\\frac{{{T1}}}{{{Q1}}}\\)&lt;/span&gt; km each day. How many days do they plan to walk?&lt;/p&gt;",
    "template": "&lt;p&gt;They will walk for {{response}} days.&lt;/p&gt;",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v>
      </c>
      <c r="AB256" s="13" t="str">
        <f t="shared" si="2"/>
        <v>M6-NyO-69b-A-3</v>
      </c>
      <c r="AC256" s="13" t="str">
        <f t="shared" si="3"/>
        <v>M6-NyO-69b-A-3-EN</v>
      </c>
      <c r="AD256" s="8"/>
      <c r="AE256" s="8"/>
      <c r="AF256" s="8"/>
      <c r="AG256" s="8" t="s">
        <v>49</v>
      </c>
    </row>
    <row r="257" ht="112.5" customHeight="1">
      <c r="A257" s="6" t="s">
        <v>1521</v>
      </c>
      <c r="B257" s="6" t="s">
        <v>1522</v>
      </c>
      <c r="C257" s="27" t="s">
        <v>35</v>
      </c>
      <c r="D257" s="7" t="s">
        <v>36</v>
      </c>
      <c r="E257" s="6"/>
      <c r="F257" s="10" t="s">
        <v>1523</v>
      </c>
      <c r="G257" s="11"/>
      <c r="H257" s="10"/>
      <c r="I257" s="13" t="s">
        <v>212</v>
      </c>
      <c r="J257" s="6" t="s">
        <v>162</v>
      </c>
      <c r="K257" s="10" t="s">
        <v>1524</v>
      </c>
      <c r="L257" s="10" t="s">
        <v>1525</v>
      </c>
      <c r="M257" s="6" t="s">
        <v>43</v>
      </c>
      <c r="N257" s="10" t="s">
        <v>1526</v>
      </c>
      <c r="O257" s="10" t="s">
        <v>1527</v>
      </c>
      <c r="P257" s="12"/>
      <c r="Q257" s="13"/>
      <c r="R257" s="12"/>
      <c r="S257" s="12"/>
      <c r="T257" s="12"/>
      <c r="U257" s="12"/>
      <c r="V257" s="12"/>
      <c r="W257" s="12"/>
      <c r="X257" s="13"/>
      <c r="Y257" s="17" t="s">
        <v>45</v>
      </c>
      <c r="Z257" s="9" t="s">
        <v>1528</v>
      </c>
      <c r="AA257" s="12" t="str">
        <f t="shared" si="1"/>
        <v>{
    "id": "M6-NyO-70a-I-1-EN-EN",
    "stimulus": "&lt;p&gt;Select the value of &lt;span class=\"fr-math-v2 fr-draggable\" contenteditable=\"false\" data-original-math=\"\\left(\\(\\frac{{{Q1}}}{{{Q2}}}\\)\\right)^2\" draggable=\"true\"&gt;\\(\\left(\\frac{{{Q1}}}{{{Q2}}}\\right)^2\\)&lt;/span&gt;.&lt;/p&gt;",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v>
      </c>
      <c r="AB257" s="13" t="str">
        <f t="shared" si="2"/>
        <v>M6-NyO-70a-I-1</v>
      </c>
      <c r="AC257" s="13" t="str">
        <f t="shared" si="3"/>
        <v>M6-NyO-70a-I-1-EN</v>
      </c>
      <c r="AD257" s="8"/>
      <c r="AE257" s="8"/>
      <c r="AF257" s="8"/>
      <c r="AG257" s="8" t="s">
        <v>49</v>
      </c>
    </row>
    <row r="258" ht="112.5" customHeight="1">
      <c r="A258" s="6" t="s">
        <v>1521</v>
      </c>
      <c r="B258" s="6" t="s">
        <v>1522</v>
      </c>
      <c r="C258" s="27" t="s">
        <v>35</v>
      </c>
      <c r="D258" s="7" t="s">
        <v>36</v>
      </c>
      <c r="E258" s="6"/>
      <c r="F258" s="10" t="s">
        <v>1529</v>
      </c>
      <c r="G258" s="11"/>
      <c r="H258" s="10"/>
      <c r="I258" s="13" t="s">
        <v>212</v>
      </c>
      <c r="J258" s="6" t="s">
        <v>162</v>
      </c>
      <c r="K258" s="10" t="s">
        <v>1524</v>
      </c>
      <c r="L258" s="11" t="s">
        <v>1530</v>
      </c>
      <c r="M258" s="6" t="s">
        <v>43</v>
      </c>
      <c r="N258" s="10" t="s">
        <v>1531</v>
      </c>
      <c r="O258" s="10" t="s">
        <v>1532</v>
      </c>
      <c r="P258" s="12"/>
      <c r="Q258" s="13"/>
      <c r="R258" s="12"/>
      <c r="S258" s="12"/>
      <c r="T258" s="12"/>
      <c r="U258" s="12"/>
      <c r="V258" s="12"/>
      <c r="W258" s="12"/>
      <c r="X258" s="13"/>
      <c r="Y258" s="17" t="s">
        <v>45</v>
      </c>
      <c r="Z258" s="9" t="s">
        <v>1533</v>
      </c>
      <c r="AA258" s="12" t="str">
        <f t="shared" si="1"/>
        <v>{
    "id": "M6-NyO-70a-I-2-EN-EN",
    "stimulus": "&lt;p&gt;Select the value of &lt;span class=\"fr-math-v2 fr-draggable\" contenteditable=\"false\" data-original-math=\"\\left(\\(\\frac{{{Q1}}}{{{Q2}}}\\)\\right)^3\" draggable=\"true\"&gt;\\(\\left(\\frac{{{Q1}}}{{{Q2}}}\\right)^3\\)&lt;/span&gt;.&lt;/p&gt;",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v>
      </c>
      <c r="AB258" s="13" t="str">
        <f t="shared" si="2"/>
        <v>M6-NyO-70a-I-2</v>
      </c>
      <c r="AC258" s="13" t="str">
        <f t="shared" si="3"/>
        <v>M6-NyO-70a-I-2-EN</v>
      </c>
      <c r="AD258" s="8"/>
      <c r="AE258" s="8"/>
      <c r="AF258" s="8"/>
      <c r="AG258" s="8" t="s">
        <v>49</v>
      </c>
    </row>
    <row r="259" ht="112.5" customHeight="1">
      <c r="A259" s="6" t="s">
        <v>1521</v>
      </c>
      <c r="B259" s="6" t="s">
        <v>1522</v>
      </c>
      <c r="C259" s="28" t="s">
        <v>50</v>
      </c>
      <c r="D259" s="7" t="s">
        <v>36</v>
      </c>
      <c r="E259" s="6"/>
      <c r="F259" s="10" t="s">
        <v>1534</v>
      </c>
      <c r="G259" s="10" t="s">
        <v>1535</v>
      </c>
      <c r="H259" s="10"/>
      <c r="I259" s="13" t="s">
        <v>212</v>
      </c>
      <c r="J259" s="6" t="s">
        <v>103</v>
      </c>
      <c r="K259" s="10" t="s">
        <v>1524</v>
      </c>
      <c r="L259" s="10" t="s">
        <v>1536</v>
      </c>
      <c r="M259" s="6" t="s">
        <v>43</v>
      </c>
      <c r="N259" s="10" t="s">
        <v>1526</v>
      </c>
      <c r="O259" s="10" t="s">
        <v>1527</v>
      </c>
      <c r="P259" s="12"/>
      <c r="Q259" s="13"/>
      <c r="R259" s="12"/>
      <c r="S259" s="12"/>
      <c r="T259" s="12"/>
      <c r="U259" s="12"/>
      <c r="V259" s="12"/>
      <c r="W259" s="12"/>
      <c r="X259" s="13"/>
      <c r="Y259" s="17" t="s">
        <v>45</v>
      </c>
      <c r="Z259" s="9" t="s">
        <v>1537</v>
      </c>
      <c r="AA259" s="12" t="str">
        <f t="shared" si="1"/>
        <v>{
    "id": "M6-NyO-70a-E-1-EN-EN",
    "stimulus": "&lt;p&gt;Calculate the value of this power.&lt;/p&gt;",
    "template": "&lt;p style=\"text-align: center\"&gt;&lt;span class=\"fr-math-v2 fr-draggable\" contenteditable=\"false\" data-original-math=\"\\left(\\(\\frac{{{Q1}}}{{{Q2}}}\\)\\right)^2\" draggable=\"true\"&gt;\\(\\left(\\frac{{{Q1}}}{{{Q2}}}\\right)^2\\)&lt;/span&gt; = {{response}}&lt;/p&gt;",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v>
      </c>
      <c r="AB259" s="13" t="str">
        <f t="shared" si="2"/>
        <v>M6-NyO-70a-E-1</v>
      </c>
      <c r="AC259" s="13" t="str">
        <f t="shared" si="3"/>
        <v>M6-NyO-70a-E-1-EN</v>
      </c>
      <c r="AD259" s="8"/>
      <c r="AE259" s="8"/>
      <c r="AF259" s="8"/>
      <c r="AG259" s="8" t="s">
        <v>49</v>
      </c>
    </row>
    <row r="260" ht="112.5" customHeight="1">
      <c r="A260" s="6" t="s">
        <v>1521</v>
      </c>
      <c r="B260" s="6" t="s">
        <v>1522</v>
      </c>
      <c r="C260" s="28" t="s">
        <v>50</v>
      </c>
      <c r="D260" s="7" t="s">
        <v>36</v>
      </c>
      <c r="E260" s="6"/>
      <c r="F260" s="10" t="s">
        <v>1534</v>
      </c>
      <c r="G260" s="10" t="s">
        <v>1538</v>
      </c>
      <c r="H260" s="10"/>
      <c r="I260" s="13" t="s">
        <v>212</v>
      </c>
      <c r="J260" s="6" t="s">
        <v>103</v>
      </c>
      <c r="K260" s="10" t="s">
        <v>1524</v>
      </c>
      <c r="L260" s="10" t="s">
        <v>1539</v>
      </c>
      <c r="M260" s="6" t="s">
        <v>43</v>
      </c>
      <c r="N260" s="10" t="s">
        <v>1531</v>
      </c>
      <c r="O260" s="11" t="s">
        <v>1532</v>
      </c>
      <c r="P260" s="12"/>
      <c r="Q260" s="13"/>
      <c r="R260" s="12"/>
      <c r="S260" s="12"/>
      <c r="T260" s="12"/>
      <c r="U260" s="12"/>
      <c r="V260" s="12"/>
      <c r="W260" s="12"/>
      <c r="X260" s="13"/>
      <c r="Y260" s="17" t="s">
        <v>45</v>
      </c>
      <c r="Z260" s="9" t="s">
        <v>1540</v>
      </c>
      <c r="AA260" s="12" t="str">
        <f t="shared" si="1"/>
        <v>{
    "id": "M6-NyO-70a-E-2-EN-EN",
    "stimulus": "&lt;p&gt;Calculate the value of this power.&lt;/p&gt;",
    "template": "&lt;p style=\"text-align: center\"&gt;&lt;span class=\"fr-math-v2 fr-draggable\" contenteditable=\"false\" data-original-math=\"\\left(\\(\\frac{{{Q1}}}{{{Q2}}}\\)\\right)^3\" draggable=\"true\"&gt;\\(\\left(\\frac{{{Q1}}}{{{Q2}}}\\right)^3\\)&lt;/span&gt; = {{response}}&lt;/p&gt;",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v>
      </c>
      <c r="AB260" s="13" t="str">
        <f t="shared" si="2"/>
        <v>M6-NyO-70a-E-2</v>
      </c>
      <c r="AC260" s="13" t="str">
        <f t="shared" si="3"/>
        <v>M6-NyO-70a-E-2-EN</v>
      </c>
      <c r="AD260" s="8"/>
      <c r="AE260" s="8"/>
      <c r="AF260" s="8"/>
      <c r="AG260" s="8" t="s">
        <v>49</v>
      </c>
    </row>
    <row r="261" ht="112.5" customHeight="1">
      <c r="A261" s="6" t="s">
        <v>1541</v>
      </c>
      <c r="B261" s="6" t="s">
        <v>1542</v>
      </c>
      <c r="C261" s="6" t="s">
        <v>35</v>
      </c>
      <c r="D261" s="7" t="s">
        <v>36</v>
      </c>
      <c r="E261" s="6"/>
      <c r="F261" s="10" t="s">
        <v>1543</v>
      </c>
      <c r="G261" s="10"/>
      <c r="H261" s="10" t="s">
        <v>1544</v>
      </c>
      <c r="I261" s="13"/>
      <c r="J261" s="13" t="s">
        <v>313</v>
      </c>
      <c r="K261" s="10" t="s">
        <v>1545</v>
      </c>
      <c r="L261" s="10" t="s">
        <v>1546</v>
      </c>
      <c r="M261" s="6" t="s">
        <v>43</v>
      </c>
      <c r="N261" s="10" t="s">
        <v>1547</v>
      </c>
      <c r="O261" s="11" t="s">
        <v>1548</v>
      </c>
      <c r="P261" s="12"/>
      <c r="Q261" s="13"/>
      <c r="R261" s="12"/>
      <c r="S261" s="12"/>
      <c r="T261" s="12"/>
      <c r="U261" s="12"/>
      <c r="V261" s="12"/>
      <c r="W261" s="12"/>
      <c r="X261" s="13"/>
      <c r="Y261" s="17" t="s">
        <v>45</v>
      </c>
      <c r="Z261" s="9" t="s">
        <v>1549</v>
      </c>
      <c r="AA261" s="12" t="str">
        <f t="shared" si="1"/>
        <v>{
    "id": "M6-NyO-33a-I-1-EN-EN",
    "stimulus": "&lt;p&gt;Drag each decimal number to its corresponding fraction.&lt;/p&gt;",
    "hint": "&lt;p&gt;A fraction is equivalent to a division.&lt;/p&gt;",
    "feedback": "&lt;p&gt;A fraction is equivalent to a division in which the numerator is the dividend and the denominator is the divisor.&lt;/p&gt;",
    "seed": {
        "parameters": [
            {
                "name": "Q1",
                "label": null,
                "min": 11,
                "max": 19,
                "step": 1
            },
            {
                "name": "Q2",
                "label": null,
                "min": 11,
                "max": 19,
                "step": 1
            },
            {
                "name": "Q3",
                "label": null,
                "min": 11,
                "max": 19,
                "step": 1
            },
            {
                "name": "Q4",
                "label": null,
                "min": 11,
                "max": 19,
                "step": 1
            },
            {
                "name": "Q5",
                "label": null,
                "min": 11,
                "max": 19,
                "step": 1
            },
            {
                "name": "Q6",
                "label": null,
                "min": 11,
                "max": 19,
                "step": 1
            }
        ],
        "calculated": [
            {
                "name": "A1",
                "label": "&lt;span class=\"fr-math-v2 fr-draggable\" contenteditable=\"false\" data-original-math=\"\\(\\frac{{{Q1}}}{{{Q2}}}\\)\" draggable=\"true\"&gt;\\(\\frac{{{Q1}}}{{{Q2}}}\\)&lt;/span&gt;",
                "function": "Lemonlib.round({{Q1}}/{{Q2}},2)",
                "feedback": "&lt;p&gt;This is the result of the division:&lt;/p&gt;&lt;p style=\"text-align:center;\"&gt;&lt;span class=\"fr-math-v2 fr-draggable\" contenteditable=\"false\" data-original-math=\"\\(\\frac{{{Q1}}}{{{Q2}}}\\)\" draggable=\"true\"&gt;\\(\\frac{{{Q1}}}{{{Q2}}}\\)&lt;/span&gt; = {{Q1}} : {{Q2}} = {{function}}&lt;/p&gt;"
            },
            {
                "name": "A2",
                "label": "&lt;span class=\"fr-math-v2 fr-draggable\" contenteditable=\"false\" data-original-math=\"\\(\\frac{{{Q3}}}{{{Q4}}}\\)\" draggable=\"true\"&gt;\\(\\frac{{{Q3}}}{{{Q4}}}\\)&lt;/span&gt;",
                "function": "Lemonlib.round({{Q3}}/{{Q4}},2)",
                "feedback": "&lt;p&gt;This is the result of the division:&lt;/p&gt;&lt;p style=\"text-align:center;\"&gt;&lt;span class=\"fr-math-v2 fr-draggable\" contenteditable=\"false\" data-original-math=\"\\(\\frac{{{Q3}}}{{{Q4}}}\\)\" draggable=\"true\"&gt;\\(\\frac{{{Q3}}}{{{Q4}}}\\)&lt;/span&gt; = {{Q3}} : {{Q4}} = {{function}}&lt;/p&gt;"
            },
            {
                "name": "A3",
                "label": "&lt;span class=\"fr-math-v2 fr-draggable\" contenteditable=\"false\" data-original-math=\"\\(\\frac{{{Q5}}}{{{Q6}}}\\)\" draggable=\"true\"&gt;\\(\\frac{{{Q5}}}{{{Q6}}}\\)&lt;/span&gt;",
                "function": "Lemonlib.round({{Q5}}/{{Q6}},2)",
                "feedback": "&lt;p&gt;This is the result of the division:&lt;/p&gt;&lt;p style=\"text-align:center;\"&gt;&lt;span class=\"fr-math-v2 fr-draggable\" contenteditable=\"false\" data-original-math=\"\\(\\frac{{{Q5}}}{{{Q6}}}\\)\" draggable=\"true\"&gt;\\(\\frac{{{Q5}}}{{{Q6}}}\\)&lt;/span&gt; = {{Q5}} : {{Q6}} = {{function}}&lt;/p&gt;"
            }
        ],
        "uniques": true
    },
    "algorithm": {
        "name": "linkOperationResult",
        "params": {
            "invert": true
        },
        "template": "Match list"
    }
}</v>
      </c>
      <c r="AB261" s="13" t="str">
        <f t="shared" si="2"/>
        <v>M6-NyO-33a-I-1</v>
      </c>
      <c r="AC261" s="13" t="str">
        <f t="shared" si="3"/>
        <v>M6-NyO-33a-I-1-EN</v>
      </c>
      <c r="AD261" s="8" t="s">
        <v>47</v>
      </c>
      <c r="AE261" s="13"/>
      <c r="AF261" s="8" t="s">
        <v>48</v>
      </c>
      <c r="AG261" s="8" t="s">
        <v>49</v>
      </c>
    </row>
    <row r="262" ht="112.5" customHeight="1">
      <c r="A262" s="6" t="s">
        <v>1541</v>
      </c>
      <c r="B262" s="6" t="s">
        <v>1542</v>
      </c>
      <c r="C262" s="6" t="s">
        <v>50</v>
      </c>
      <c r="D262" s="8" t="s">
        <v>36</v>
      </c>
      <c r="E262" s="6"/>
      <c r="F262" s="10" t="s">
        <v>1550</v>
      </c>
      <c r="G262" s="11" t="s">
        <v>1551</v>
      </c>
      <c r="H262" s="10" t="s">
        <v>1552</v>
      </c>
      <c r="I262" s="13"/>
      <c r="J262" s="13" t="s">
        <v>103</v>
      </c>
      <c r="K262" s="10" t="s">
        <v>1553</v>
      </c>
      <c r="L262" s="14" t="s">
        <v>1554</v>
      </c>
      <c r="M262" s="6" t="s">
        <v>43</v>
      </c>
      <c r="N262" s="10" t="s">
        <v>1547</v>
      </c>
      <c r="O262" s="11" t="s">
        <v>1555</v>
      </c>
      <c r="P262" s="12"/>
      <c r="Q262" s="13"/>
      <c r="R262" s="12"/>
      <c r="S262" s="12"/>
      <c r="T262" s="12"/>
      <c r="U262" s="12"/>
      <c r="V262" s="12"/>
      <c r="W262" s="12"/>
      <c r="X262" s="13"/>
      <c r="Y262" s="17" t="s">
        <v>45</v>
      </c>
      <c r="Z262" s="9" t="s">
        <v>1556</v>
      </c>
      <c r="AA262" s="12" t="str">
        <f t="shared" si="1"/>
        <v>{"id":"M6-NyO-33a-E-1-EN-EN","stimulus":"&lt;p&gt;Type the following fraction as a decimal number. If necessary, round the result to the hundredths.&lt;/p&gt;","template":"&lt;p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AB262" s="13" t="str">
        <f t="shared" si="2"/>
        <v>M6-NyO-33a-E-1</v>
      </c>
      <c r="AC262" s="13" t="str">
        <f t="shared" si="3"/>
        <v>M6-NyO-33a-E-1-EN</v>
      </c>
      <c r="AD262" s="8" t="s">
        <v>47</v>
      </c>
      <c r="AE262" s="13"/>
      <c r="AF262" s="8" t="s">
        <v>48</v>
      </c>
      <c r="AG262" s="8" t="s">
        <v>49</v>
      </c>
    </row>
    <row r="263" ht="112.5" customHeight="1">
      <c r="A263" s="6" t="s">
        <v>1541</v>
      </c>
      <c r="B263" s="6" t="s">
        <v>1542</v>
      </c>
      <c r="C263" s="6" t="s">
        <v>69</v>
      </c>
      <c r="D263" s="7" t="s">
        <v>36</v>
      </c>
      <c r="E263" s="6"/>
      <c r="F263" s="11" t="s">
        <v>1557</v>
      </c>
      <c r="G263" s="10" t="s">
        <v>1551</v>
      </c>
      <c r="H263" s="10" t="s">
        <v>1558</v>
      </c>
      <c r="I263" s="13"/>
      <c r="J263" s="6" t="s">
        <v>103</v>
      </c>
      <c r="K263" s="10" t="s">
        <v>1559</v>
      </c>
      <c r="L263" s="10" t="s">
        <v>1554</v>
      </c>
      <c r="M263" s="6" t="s">
        <v>43</v>
      </c>
      <c r="N263" s="10" t="s">
        <v>1547</v>
      </c>
      <c r="O263" s="24" t="s">
        <v>1555</v>
      </c>
      <c r="P263" s="12"/>
      <c r="Q263" s="13"/>
      <c r="R263" s="12"/>
      <c r="S263" s="12"/>
      <c r="T263" s="12"/>
      <c r="U263" s="12"/>
      <c r="V263" s="12"/>
      <c r="W263" s="12"/>
      <c r="X263" s="13"/>
      <c r="Y263" s="17" t="s">
        <v>45</v>
      </c>
      <c r="Z263" s="9" t="s">
        <v>1560</v>
      </c>
      <c r="AA263" s="12" t="str">
        <f t="shared" si="1"/>
        <v>{
    "id": "M6-NyO-33a-A-1-EN-EN",
    "stimulus": "&lt;p&gt;Margot has gone to a stationery store where prices are written in fractions. After browsing, she has decided to buy some pens worth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v>
      </c>
      <c r="AB263" s="13" t="str">
        <f t="shared" si="2"/>
        <v>M6-NyO-33a-A-1</v>
      </c>
      <c r="AC263" s="13" t="str">
        <f t="shared" si="3"/>
        <v>M6-NyO-33a-A-1-EN</v>
      </c>
      <c r="AD263" s="8" t="s">
        <v>47</v>
      </c>
      <c r="AE263" s="13"/>
      <c r="AF263" s="8" t="s">
        <v>48</v>
      </c>
      <c r="AG263" s="8" t="s">
        <v>49</v>
      </c>
    </row>
    <row r="264" ht="112.5" customHeight="1">
      <c r="A264" s="6" t="s">
        <v>1541</v>
      </c>
      <c r="B264" s="6" t="s">
        <v>1542</v>
      </c>
      <c r="C264" s="6" t="s">
        <v>69</v>
      </c>
      <c r="D264" s="8" t="s">
        <v>36</v>
      </c>
      <c r="E264" s="6"/>
      <c r="F264" s="11" t="s">
        <v>1561</v>
      </c>
      <c r="G264" s="11" t="s">
        <v>1551</v>
      </c>
      <c r="H264" s="10" t="s">
        <v>1562</v>
      </c>
      <c r="I264" s="13"/>
      <c r="J264" s="6" t="s">
        <v>103</v>
      </c>
      <c r="K264" s="10" t="s">
        <v>1559</v>
      </c>
      <c r="L264" s="14" t="s">
        <v>1554</v>
      </c>
      <c r="M264" s="6" t="s">
        <v>43</v>
      </c>
      <c r="N264" s="10" t="s">
        <v>1547</v>
      </c>
      <c r="O264" s="24" t="s">
        <v>1555</v>
      </c>
      <c r="P264" s="12"/>
      <c r="Q264" s="13"/>
      <c r="R264" s="12"/>
      <c r="S264" s="12"/>
      <c r="T264" s="12"/>
      <c r="U264" s="12"/>
      <c r="V264" s="12"/>
      <c r="W264" s="12"/>
      <c r="X264" s="13"/>
      <c r="Y264" s="17" t="s">
        <v>45</v>
      </c>
      <c r="Z264" s="9" t="s">
        <v>1563</v>
      </c>
      <c r="AA264" s="12" t="str">
        <f t="shared" si="1"/>
        <v>{
    "id": "M6-NyO-33a-A-2-EN-EN",
    "stimulus": "&lt;p&gt;Margot went to a stationery store where prices are written as fractions. After browsing around, she decided to buy some pens that cost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v>
      </c>
      <c r="AB264" s="13" t="str">
        <f t="shared" si="2"/>
        <v>M6-NyO-33a-A-2</v>
      </c>
      <c r="AC264" s="13" t="str">
        <f t="shared" si="3"/>
        <v>M6-NyO-33a-A-2-EN</v>
      </c>
      <c r="AD264" s="8" t="s">
        <v>47</v>
      </c>
      <c r="AE264" s="13"/>
      <c r="AF264" s="8" t="s">
        <v>48</v>
      </c>
      <c r="AG264" s="8" t="s">
        <v>49</v>
      </c>
    </row>
    <row r="265" ht="112.5" customHeight="1">
      <c r="A265" s="6" t="s">
        <v>1541</v>
      </c>
      <c r="B265" s="6" t="s">
        <v>1542</v>
      </c>
      <c r="C265" s="6" t="s">
        <v>69</v>
      </c>
      <c r="D265" s="8" t="s">
        <v>36</v>
      </c>
      <c r="E265" s="6"/>
      <c r="F265" s="11" t="s">
        <v>1564</v>
      </c>
      <c r="G265" s="11" t="s">
        <v>1551</v>
      </c>
      <c r="H265" s="10" t="s">
        <v>1565</v>
      </c>
      <c r="I265" s="13"/>
      <c r="J265" s="6" t="s">
        <v>103</v>
      </c>
      <c r="K265" s="10" t="s">
        <v>1559</v>
      </c>
      <c r="L265" s="10" t="s">
        <v>1554</v>
      </c>
      <c r="M265" s="6" t="s">
        <v>43</v>
      </c>
      <c r="N265" s="10" t="s">
        <v>1547</v>
      </c>
      <c r="O265" s="24" t="s">
        <v>1555</v>
      </c>
      <c r="P265" s="12"/>
      <c r="Q265" s="13"/>
      <c r="R265" s="12"/>
      <c r="S265" s="12"/>
      <c r="T265" s="12"/>
      <c r="U265" s="12"/>
      <c r="V265" s="12"/>
      <c r="W265" s="12"/>
      <c r="X265" s="13"/>
      <c r="Y265" s="17" t="s">
        <v>45</v>
      </c>
      <c r="Z265" s="9" t="s">
        <v>1566</v>
      </c>
      <c r="AA265" s="12" t="str">
        <f t="shared" si="1"/>
        <v>{"id":"M6-NyO-33a-A-3-EN-EN","stimulus":"&lt;p&gt;Yolanda's doctor has prescribed her to take &lt;span class=\"fr-math-v2 fr-draggable\" contenteditable=\"false\" data-original-math=\"\\(\\frac{{{Q1}}}{{{Q2}}}\\)\" draggable=\"true\"&gt;\\(\\frac{{{Q1}}}{{{Q2}}}\\)&lt;/span&gt; g of a medication per week. Express this amount as a decimal number.&lt;/p&gt;","template":"&lt;p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B265" s="13" t="str">
        <f t="shared" si="2"/>
        <v>M6-NyO-33a-A-3</v>
      </c>
      <c r="AC265" s="13" t="str">
        <f t="shared" si="3"/>
        <v>M6-NyO-33a-A-3-EN</v>
      </c>
      <c r="AD265" s="8" t="s">
        <v>47</v>
      </c>
      <c r="AE265" s="13"/>
      <c r="AF265" s="8" t="s">
        <v>48</v>
      </c>
      <c r="AG265" s="8" t="s">
        <v>49</v>
      </c>
    </row>
    <row r="266" ht="112.5" customHeight="1">
      <c r="A266" s="6" t="s">
        <v>1567</v>
      </c>
      <c r="B266" s="6" t="s">
        <v>1568</v>
      </c>
      <c r="C266" s="6" t="s">
        <v>35</v>
      </c>
      <c r="D266" s="7" t="s">
        <v>36</v>
      </c>
      <c r="E266" s="6"/>
      <c r="F266" s="10" t="s">
        <v>1569</v>
      </c>
      <c r="G266" s="10"/>
      <c r="H266" s="10" t="s">
        <v>1570</v>
      </c>
      <c r="I266" s="13"/>
      <c r="J266" s="6" t="s">
        <v>1153</v>
      </c>
      <c r="K266" s="10" t="s">
        <v>1571</v>
      </c>
      <c r="L266" s="10" t="s">
        <v>1572</v>
      </c>
      <c r="M266" s="6" t="s">
        <v>43</v>
      </c>
      <c r="N266" s="11" t="s">
        <v>1573</v>
      </c>
      <c r="O266" s="11" t="s">
        <v>1574</v>
      </c>
      <c r="P266" s="12"/>
      <c r="Q266" s="13"/>
      <c r="R266" s="12"/>
      <c r="S266" s="12"/>
      <c r="T266" s="12"/>
      <c r="U266" s="12"/>
      <c r="V266" s="12"/>
      <c r="W266" s="12"/>
      <c r="X266" s="13"/>
      <c r="Y266" s="17" t="s">
        <v>45</v>
      </c>
      <c r="Z266" s="9" t="s">
        <v>1575</v>
      </c>
      <c r="AA266" s="12" t="str">
        <f t="shared" si="1"/>
        <v>{"id":"M6-NyO-33b-I-1-EN-EN","stimulus":"&lt;p&gt;Select the correct comparison.&lt;/p&gt;","hint":"&lt;p&gt;To order fractions and decimal numbers, type all numbers as fractions with the same denominator or all as decimal numbers.&lt;/p&gt;","feedback":"&lt;p&gt;To order fractions and decimal numbers, all numbers need to be written as fractions with the same denominator or as decimal number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AB266" s="13" t="str">
        <f t="shared" si="2"/>
        <v>M6-NyO-33b-I-1</v>
      </c>
      <c r="AC266" s="13" t="str">
        <f t="shared" si="3"/>
        <v>M6-NyO-33b-I-1-EN</v>
      </c>
      <c r="AD266" s="8" t="s">
        <v>47</v>
      </c>
      <c r="AE266" s="13"/>
      <c r="AF266" s="8" t="s">
        <v>48</v>
      </c>
      <c r="AG266" s="8" t="s">
        <v>49</v>
      </c>
    </row>
    <row r="267" ht="112.5" customHeight="1">
      <c r="A267" s="6" t="s">
        <v>1567</v>
      </c>
      <c r="B267" s="6" t="s">
        <v>1568</v>
      </c>
      <c r="C267" s="6" t="s">
        <v>50</v>
      </c>
      <c r="D267" s="7" t="s">
        <v>36</v>
      </c>
      <c r="E267" s="6"/>
      <c r="F267" s="11" t="s">
        <v>1576</v>
      </c>
      <c r="G267" s="10"/>
      <c r="H267" s="10" t="s">
        <v>1577</v>
      </c>
      <c r="I267" s="13"/>
      <c r="J267" s="6" t="s">
        <v>1179</v>
      </c>
      <c r="K267" s="10" t="s">
        <v>1578</v>
      </c>
      <c r="L267" s="10" t="s">
        <v>1579</v>
      </c>
      <c r="M267" s="17" t="s">
        <v>43</v>
      </c>
      <c r="N267" s="11" t="s">
        <v>1573</v>
      </c>
      <c r="O267" s="11" t="s">
        <v>1580</v>
      </c>
      <c r="P267" s="12"/>
      <c r="Q267" s="13"/>
      <c r="R267" s="9"/>
      <c r="S267" s="9"/>
      <c r="T267" s="9"/>
      <c r="U267" s="12"/>
      <c r="V267" s="9"/>
      <c r="W267" s="9"/>
      <c r="X267" s="11"/>
      <c r="Y267" s="17" t="s">
        <v>45</v>
      </c>
      <c r="Z267" s="9" t="s">
        <v>1581</v>
      </c>
      <c r="AA267" s="12" t="str">
        <f t="shared" si="1"/>
        <v>{"id":"M6-NyO-33b-E-1-EN-EN","stimulus":"&lt;p&gt;Drag the following numbers to put them in order from highest to lowest. Place them from top to bottom.&lt;/p&gt;","hint":"&lt;p&gt;To be able to order fractions and decimal numbers, type all the numbers as fractions with the same denominator or all as decimal numbers.&lt;/p&gt;","feedback":"&lt;p&gt;To be able to order fractions and decimal numbers, you have to type all the numbers as fractions with the same denominator or all as decimal numbers.&lt;/p&gt;&lt;p&gt;In this case:&lt;/p&gt;&lt;p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AB267" s="13" t="str">
        <f t="shared" si="2"/>
        <v>M6-NyO-33b-E-1</v>
      </c>
      <c r="AC267" s="13" t="str">
        <f t="shared" si="3"/>
        <v>M6-NyO-33b-E-1-EN</v>
      </c>
      <c r="AD267" s="8" t="s">
        <v>47</v>
      </c>
      <c r="AE267" s="13"/>
      <c r="AF267" s="8" t="s">
        <v>48</v>
      </c>
      <c r="AG267" s="8" t="s">
        <v>49</v>
      </c>
    </row>
    <row r="268" ht="112.5" customHeight="1">
      <c r="A268" s="6" t="s">
        <v>1567</v>
      </c>
      <c r="B268" s="6" t="s">
        <v>1568</v>
      </c>
      <c r="C268" s="6" t="s">
        <v>69</v>
      </c>
      <c r="D268" s="7" t="s">
        <v>36</v>
      </c>
      <c r="E268" s="6"/>
      <c r="F268" s="11" t="s">
        <v>1582</v>
      </c>
      <c r="G268" s="11" t="s">
        <v>1583</v>
      </c>
      <c r="H268" s="10" t="s">
        <v>1584</v>
      </c>
      <c r="I268" s="13"/>
      <c r="J268" s="6" t="s">
        <v>168</v>
      </c>
      <c r="K268" s="10" t="s">
        <v>1585</v>
      </c>
      <c r="L268" s="10" t="s">
        <v>1586</v>
      </c>
      <c r="M268" s="10" t="s">
        <v>43</v>
      </c>
      <c r="N268" s="11" t="s">
        <v>1587</v>
      </c>
      <c r="O268" s="11" t="s">
        <v>1588</v>
      </c>
      <c r="P268" s="12"/>
      <c r="Q268" s="13"/>
      <c r="R268" s="9"/>
      <c r="S268" s="9"/>
      <c r="T268" s="9"/>
      <c r="U268" s="12"/>
      <c r="V268" s="12"/>
      <c r="W268" s="9"/>
      <c r="X268" s="11"/>
      <c r="Y268" s="17" t="s">
        <v>45</v>
      </c>
      <c r="Z268" s="9" t="s">
        <v>1589</v>
      </c>
      <c r="AA268" s="12" t="str">
        <f t="shared" si="1"/>
        <v>{
    "id": "M6-NyO-33b-A-1-EN-EN",
    "stimulus": "&lt;p&gt;Two friends have brought several small bottles of water to the beach. The fraction of bottles Ramon has drunk is &lt;span class=\"fr-math-v2 fr-draggable\" contenteditable=\"false\" data-original-math=\"\\(\\frac{{{Q1}}}{{{Q2}}}\\)\" draggable=\"true\"&gt;\\(\\frac{{{Q1}}}{{{Q2}}}\\)&lt;/span&gt;, while Nadia has drunk {{T2}} bottles. Which number is larger? Type it as an irreducible fraction and as a decimal number.&lt;/p&gt;",
    "template": "&lt;p&gt;As a fraction: {{response}}&lt;/p&gt;&lt;p&gt;As a decimal number: {{response}}&lt;/p&gt;",
    "hint": "&lt;p&gt;To order fractions and decimal numbers, write all the numbers as fractions with the same denominator or as decimal numbers.&lt;/p&gt;",
    "feedback": "&lt;p&gt;In order to order fractions and decimal numbers, all numbers should be written as fractions with the same denominator or as decimal numbers.&lt;/p&gt;&lt;p&gt;In this case:&lt;/p&gt;&lt;p style=\"text-align:center;\"&gt;&lt;span class=\"fr-math-v2 fr-draggable\" contenteditable=\"false\" data-original-math=\"\\(\\frac{{{Q1}}}{{{Q2}}}\\)\" draggable=\"true\"&gt;\\(\\frac{{{Q1}}}{{{Q2}}}\\)&lt;/span&gt; = {{T1}}&lt;/p&gt;&lt;p&gt;Therefore, the larger number is {{T3}}.&lt;/p&gt;",
    "seed": {
        "parameters": [
            {
                "name": "Q1",
                "list": [
                    3,
                    7,
                    9,
                    11,
                    13
                ]
            },
            {
                "name": "Q2",
                "list": [
                    2,
                    4,
                    5,
                    10
                ]
            },
            {
                "name": "Q3",
                "list": [
                    3,
                    7,
                    9,
                    11,
                    13
                ]
            },
            {
                "name": "Q4",
                "list": [
                    2,
                    4,
                    5,
                    10
                ]
            }
        ],
        "calculated": [
            {
                "name": "T1",
                "function": "{{Q1}}/{{Q2}}",
                "temp": "true"
            },
            {
                "name": "T2",
                "function": "{{Q3}}/{{Q4}}",
                "temp": "true"
            },
            {
                "name": "T3",
                "function": "math.max({{T1}},{{T2}})",
                "temp": "true"
            },
            {
                "name": "T300",
                "function": "Lemonlib.round({{T3}}*100,5)",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v>
      </c>
      <c r="AB268" s="13" t="str">
        <f t="shared" si="2"/>
        <v>M6-NyO-33b-A-1</v>
      </c>
      <c r="AC268" s="13" t="str">
        <f t="shared" si="3"/>
        <v>M6-NyO-33b-A-1-EN</v>
      </c>
      <c r="AD268" s="8" t="s">
        <v>47</v>
      </c>
      <c r="AE268" s="13"/>
      <c r="AF268" s="8" t="s">
        <v>48</v>
      </c>
      <c r="AG268" s="8" t="s">
        <v>49</v>
      </c>
    </row>
    <row r="269" ht="112.5" customHeight="1">
      <c r="A269" s="6" t="s">
        <v>1567</v>
      </c>
      <c r="B269" s="6" t="s">
        <v>1568</v>
      </c>
      <c r="C269" s="6" t="s">
        <v>69</v>
      </c>
      <c r="D269" s="8" t="s">
        <v>36</v>
      </c>
      <c r="E269" s="6"/>
      <c r="F269" s="11" t="s">
        <v>1590</v>
      </c>
      <c r="G269" s="11" t="s">
        <v>1591</v>
      </c>
      <c r="H269" s="10" t="s">
        <v>1592</v>
      </c>
      <c r="I269" s="13"/>
      <c r="J269" s="6" t="s">
        <v>168</v>
      </c>
      <c r="K269" s="10" t="s">
        <v>1593</v>
      </c>
      <c r="L269" s="10" t="s">
        <v>1594</v>
      </c>
      <c r="M269" s="6" t="s">
        <v>43</v>
      </c>
      <c r="N269" s="11" t="s">
        <v>1587</v>
      </c>
      <c r="O269" s="11" t="s">
        <v>1595</v>
      </c>
      <c r="P269" s="12"/>
      <c r="Q269" s="13"/>
      <c r="R269" s="9"/>
      <c r="S269" s="9"/>
      <c r="T269" s="9"/>
      <c r="U269" s="12"/>
      <c r="V269" s="12"/>
      <c r="W269" s="9"/>
      <c r="X269" s="14"/>
      <c r="Y269" s="17" t="s">
        <v>45</v>
      </c>
      <c r="Z269" s="9" t="s">
        <v>1596</v>
      </c>
      <c r="AA269" s="12" t="str">
        <f t="shared" si="1"/>
        <v>{
    "id": "M6-NyO-33b-A-2-EN-EN",
    "stimulus": "&lt;p&gt;Zoe is deciding between two toys for her dog. One costs $&lt;span class=\"fr-math-v2 fr-draggable\" contenteditable=\"false\" data-original-math=\"\\(\\frac{{{Q1}}}{{{Q2}}}\\)\" draggable=\"true\"&gt;\\(\\frac{{{Q1}}}{{{Q2}}}\\)&lt;/span&gt; and the other costs ${{T2}}. If she chooses the cheaper one, how much will she pay? Type the price as an irreducible fraction and as a decimal number.&lt;/p&gt;",
    "template": "&lt;p&gt;As a fraction: {{response}}&lt;/p&gt;&lt;p&gt;As a decimal number: {{response}}&lt;/p&gt;",
    "hint": "&lt;p&gt;To order fractions and decimal numbers, write all the numbers as fractions with the same denominator or all as decimal numbers.&lt;/p&gt;",
    "feedback": "&lt;p&gt;To order fractions and decimal numbers, you have to write all the numbers as fractions with the same denominator or all as decimal numbers.&lt;/p&gt;&lt;p&gt;In this case:&lt;/p&gt;&lt;p style=\"text-align:center;\"&gt;&lt;span class=\"fr-math-v2 fr-draggable\" contenteditable=\"false\" data-original-math=\"\\(\\frac{{{Q1}}}{{{Q2}}}\\)\" draggable=\"true\"&gt;\\(\\frac{{{Q1}}}{{{Q2}}}\\)&lt;/span&gt; = {{T1}}&lt;/p&gt;&lt;p&gt;Therefore, the smaller number is {{T3}}.&lt;/p&gt;",
    "seed": {
        "parameters": [
            {
                "name": "Q1",
                "list": [
                    3,
                    7,
                    9,
                    11,
                    13
                ]
            },
            {
                "name": "Q2",
                "list": [
                    2,
                    4,
                    5,
                    10
                ]
            },
            {
                "name": "Q3",
                "list": [
                    3,
                    7,
                    9,
                    11,
                    13
                ]
            },
            {
                "name": "Q4",
                "list": [
                    2,
                    4,
                    5,
                    10
                ]
            }
        ],
        "calculated": [
            {
                "name": "T1",
                "function": "{{Q1}}/{{Q2}}",
                "temp": "true"
            },
            {
                "name": "T2",
                "function": "{{Q3}}/{{Q4}}",
                "temp": "true"
            },
            {
                "name": "T3",
                "function": "math.min({{T1}},{{T2}})",
                "temp": "true"
            },
            {
                "name": "T300",
                "function": "Lemonlib.round({{T3}}*100, 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v>
      </c>
      <c r="AB269" s="13" t="str">
        <f t="shared" si="2"/>
        <v>M6-NyO-33b-A-2</v>
      </c>
      <c r="AC269" s="13" t="str">
        <f t="shared" si="3"/>
        <v>M6-NyO-33b-A-2-EN</v>
      </c>
      <c r="AD269" s="8" t="s">
        <v>47</v>
      </c>
      <c r="AE269" s="13"/>
      <c r="AF269" s="8" t="s">
        <v>48</v>
      </c>
      <c r="AG269" s="8" t="s">
        <v>49</v>
      </c>
    </row>
    <row r="270" ht="112.5" customHeight="1">
      <c r="A270" s="6" t="s">
        <v>1567</v>
      </c>
      <c r="B270" s="6" t="s">
        <v>1568</v>
      </c>
      <c r="C270" s="6" t="s">
        <v>69</v>
      </c>
      <c r="D270" s="8" t="s">
        <v>36</v>
      </c>
      <c r="E270" s="6"/>
      <c r="F270" s="11" t="s">
        <v>1597</v>
      </c>
      <c r="G270" s="11" t="s">
        <v>1598</v>
      </c>
      <c r="H270" s="10" t="s">
        <v>1599</v>
      </c>
      <c r="I270" s="13"/>
      <c r="J270" s="6" t="s">
        <v>168</v>
      </c>
      <c r="K270" s="10" t="s">
        <v>1593</v>
      </c>
      <c r="L270" s="11" t="s">
        <v>1586</v>
      </c>
      <c r="M270" s="6" t="s">
        <v>43</v>
      </c>
      <c r="N270" s="11" t="s">
        <v>1587</v>
      </c>
      <c r="O270" s="11" t="s">
        <v>1600</v>
      </c>
      <c r="P270" s="12"/>
      <c r="Q270" s="13"/>
      <c r="R270" s="12"/>
      <c r="S270" s="12"/>
      <c r="T270" s="12"/>
      <c r="U270" s="12"/>
      <c r="V270" s="12"/>
      <c r="W270" s="12"/>
      <c r="X270" s="13"/>
      <c r="Y270" s="17" t="s">
        <v>45</v>
      </c>
      <c r="Z270" s="9" t="s">
        <v>1601</v>
      </c>
      <c r="AA270" s="12" t="str">
        <f t="shared" si="1"/>
        <v>{"id":"M6-NyO-33b-A-3-EN-EN","stimulus":"Anthony and Pili are comparing the prescription of their glasses. Anthony has &lt;span class=\"fr-math-v2 fr-draggable\" contenteditable=\"false\" data-original-math=\"\\(\\frac{{{Q1}}}{{{Q2}}}\\)\" draggable=\"true\"&gt;\\(\\frac{{{Q1}}}{{{Q2}}}\\)&lt;/span&gt; diopters and Pili, {{T2}}. Who has more diopters? Type this amount as an irreducible fraction and as a decimal number.","template":"&lt;p&gt;As a fraction: {{response}}&lt;/p&gt;&lt;p&gt;As a decimal number: {{response}}&lt;/p&gt;","hint":"To order fractions and decimal numbers, write all numbers as fractions with the same denominator or all as decimal numbers.","feedback":"&lt;p&gt;To order fractions and decimal numbers, you need to write all numbers as fractions with the same denominator or all as decimal numbers.&lt;/p&gt;&lt;p&gt;In this case:&lt;/p&gt;&lt;p style=\"text-align:center;\"&gt;&lt;span class=\"fr-math-v2 fr-draggable\" contenteditable=\"false\" data-original-math=\"\\(\\frac{{{Q1}}}{{{Q2}}}\\)\" draggable=\"true\"&gt;\\(\\frac{{{Q1}}}{{{Q2}}}\\)&lt;/span&gt; = {{T1}}&lt;/p&gt;&lt;p&gt;Therefore, the largest number is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B270" s="13" t="str">
        <f t="shared" si="2"/>
        <v>M6-NyO-33b-A-3</v>
      </c>
      <c r="AC270" s="13" t="str">
        <f t="shared" si="3"/>
        <v>M6-NyO-33b-A-3-EN</v>
      </c>
      <c r="AD270" s="8" t="s">
        <v>47</v>
      </c>
      <c r="AE270" s="13"/>
      <c r="AF270" s="8" t="s">
        <v>48</v>
      </c>
      <c r="AG270" s="8" t="s">
        <v>49</v>
      </c>
    </row>
    <row r="271" ht="112.5" customHeight="1">
      <c r="A271" s="6" t="s">
        <v>1602</v>
      </c>
      <c r="B271" s="6" t="s">
        <v>1603</v>
      </c>
      <c r="C271" s="6" t="s">
        <v>35</v>
      </c>
      <c r="D271" s="7" t="s">
        <v>36</v>
      </c>
      <c r="E271" s="6"/>
      <c r="F271" s="10" t="s">
        <v>1604</v>
      </c>
      <c r="G271" s="10"/>
      <c r="H271" s="10"/>
      <c r="I271" s="13"/>
      <c r="J271" s="6" t="s">
        <v>313</v>
      </c>
      <c r="K271" s="10" t="s">
        <v>1605</v>
      </c>
      <c r="L271" s="10" t="s">
        <v>1606</v>
      </c>
      <c r="M271" s="6" t="s">
        <v>43</v>
      </c>
      <c r="N271" s="10" t="s">
        <v>1607</v>
      </c>
      <c r="O271" s="11" t="s">
        <v>1608</v>
      </c>
      <c r="P271" s="12"/>
      <c r="Q271" s="13"/>
      <c r="R271" s="12"/>
      <c r="S271" s="12"/>
      <c r="T271" s="12"/>
      <c r="U271" s="12"/>
      <c r="V271" s="12"/>
      <c r="W271" s="12"/>
      <c r="X271" s="13"/>
      <c r="Y271" s="17" t="s">
        <v>45</v>
      </c>
      <c r="Z271" s="9" t="s">
        <v>1609</v>
      </c>
      <c r="AA271" s="12" t="str">
        <f t="shared" si="1"/>
        <v>{"id":"M6-NyO-34a-I-1-EN-EN","stimulus":"&lt;p&gt;Drag the written form of each number to its corresponding place.&lt;/p&gt;","hint":"&lt;p&gt;Depending on their position after the decimal point, decimals can be tenths, hundredths, or thousandths.&lt;/p&gt;","feedback":"&lt;p&gt;Depending on their position after the decimal point, decimals can be tenths, hundredths, or thousandths.&lt;/p&gt;","seed":{"parameters":[{"name":"Q1","label":null,"min":101,"max":999,"step":2},{"name":"Q2","label":null,"min":11,"max":99,"step":2},{"name":"Q3","label":null,"min":1,"max":9,"step":1}],"calculated":[{"name":"A1","label":"0.{{Q1}}","function":"Lemonlib.numToWords({{Q1}},'en', 'female')[0].toUpperCase() + Lemonlib.numToWords({{Q1}},'en', 'female').slice(1,) + ' thousandths'"},{"name":"A2","label":"0.{{Q2}}","function":"Lemonlib.numToWords({{Q2}},'en', 'female')[0].toUpperCase() + Lemonlib.numToWords({{Q2}},'en', 'female').slice(1,) + ' hundredths'"},{"name":"A1","label":"0.{{Q3}}","function":"Lemonlib.numToWords({{Q3}},'en', 'female')[0].toUpperCase() + Lemonlib.numToWords({{Q3}},'en', 'female').slice(1,) + ' tenths'"}],"uniques":true},"algorithm":{"name":"linkOperationResult","template":"Match list","params":{"invert":true}}}</v>
      </c>
      <c r="AB271" s="13" t="str">
        <f t="shared" si="2"/>
        <v>M6-NyO-34a-I-1</v>
      </c>
      <c r="AC271" s="13" t="str">
        <f t="shared" si="3"/>
        <v>M6-NyO-34a-I-1-EN</v>
      </c>
      <c r="AD271" s="8" t="s">
        <v>47</v>
      </c>
      <c r="AE271" s="13"/>
      <c r="AF271" s="8" t="s">
        <v>48</v>
      </c>
      <c r="AG271" s="8" t="s">
        <v>49</v>
      </c>
    </row>
    <row r="272" ht="112.5" customHeight="1">
      <c r="A272" s="6" t="s">
        <v>1602</v>
      </c>
      <c r="B272" s="6" t="s">
        <v>1603</v>
      </c>
      <c r="C272" s="6" t="s">
        <v>50</v>
      </c>
      <c r="D272" s="7" t="s">
        <v>36</v>
      </c>
      <c r="E272" s="6"/>
      <c r="F272" s="10" t="s">
        <v>1610</v>
      </c>
      <c r="G272" s="10" t="s">
        <v>52</v>
      </c>
      <c r="H272" s="10"/>
      <c r="I272" s="8" t="s">
        <v>212</v>
      </c>
      <c r="J272" s="6" t="s">
        <v>54</v>
      </c>
      <c r="K272" s="10" t="s">
        <v>1611</v>
      </c>
      <c r="L272" s="10" t="s">
        <v>1612</v>
      </c>
      <c r="M272" s="6" t="s">
        <v>43</v>
      </c>
      <c r="N272" s="10" t="s">
        <v>1608</v>
      </c>
      <c r="O272" s="11" t="s">
        <v>1608</v>
      </c>
      <c r="P272" s="12"/>
      <c r="Q272" s="13"/>
      <c r="R272" s="12"/>
      <c r="S272" s="12"/>
      <c r="T272" s="12"/>
      <c r="U272" s="12"/>
      <c r="V272" s="12"/>
      <c r="W272" s="12"/>
      <c r="X272" s="13"/>
      <c r="Y272" s="17" t="s">
        <v>45</v>
      </c>
      <c r="Z272" s="9" t="s">
        <v>1613</v>
      </c>
      <c r="AA272" s="12" t="str">
        <f t="shared" si="1"/>
        <v>{"id":"M6-NyO-34a-E-1-EN-EN","stimulus":"&lt;p&gt;How do you write the following number?&lt;/p&gt;","template":"&lt;p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thousandths.&lt;/p&gt;","seed":{"parameters":[{"name":"Q1","label":null,"min":2,"max":9,"step":1}],"calculated":[{"name":"T1","label":"{{function}}","function":"{{Q1}}/10","temp":true},{"name":"T2","label":"{{function}}","function":"Lemonlib.numToWords({{Q1}}, 'en', 'female')","temp":true},{"name":"A1","label":"tenths","function":""}],"uniques":true},"algorithm":{"name":"calculateOperation","template":"Cloze with text"}}</v>
      </c>
      <c r="AB272" s="13" t="str">
        <f t="shared" si="2"/>
        <v>M6-NyO-34a-E-1</v>
      </c>
      <c r="AC272" s="13" t="str">
        <f t="shared" si="3"/>
        <v>M6-NyO-34a-E-1-EN</v>
      </c>
      <c r="AD272" s="8" t="s">
        <v>47</v>
      </c>
      <c r="AE272" s="13"/>
      <c r="AF272" s="8" t="s">
        <v>48</v>
      </c>
      <c r="AG272" s="8" t="s">
        <v>49</v>
      </c>
    </row>
    <row r="273" ht="112.5" customHeight="1">
      <c r="A273" s="6" t="s">
        <v>1602</v>
      </c>
      <c r="B273" s="6" t="s">
        <v>1603</v>
      </c>
      <c r="C273" s="8" t="s">
        <v>50</v>
      </c>
      <c r="D273" s="7" t="s">
        <v>36</v>
      </c>
      <c r="E273" s="6"/>
      <c r="F273" s="10" t="s">
        <v>1614</v>
      </c>
      <c r="G273" s="10" t="s">
        <v>52</v>
      </c>
      <c r="H273" s="10"/>
      <c r="I273" s="8" t="s">
        <v>212</v>
      </c>
      <c r="J273" s="6" t="s">
        <v>54</v>
      </c>
      <c r="K273" s="10" t="s">
        <v>1615</v>
      </c>
      <c r="L273" s="10" t="s">
        <v>1616</v>
      </c>
      <c r="M273" s="6" t="s">
        <v>43</v>
      </c>
      <c r="N273" s="10" t="s">
        <v>1608</v>
      </c>
      <c r="O273" s="11" t="s">
        <v>1608</v>
      </c>
      <c r="P273" s="12"/>
      <c r="Q273" s="13"/>
      <c r="R273" s="12"/>
      <c r="S273" s="12"/>
      <c r="T273" s="12"/>
      <c r="U273" s="12"/>
      <c r="V273" s="12"/>
      <c r="W273" s="12"/>
      <c r="X273" s="13"/>
      <c r="Y273" s="17" t="s">
        <v>45</v>
      </c>
      <c r="Z273" s="9" t="s">
        <v>1617</v>
      </c>
      <c r="AA273" s="12" t="str">
        <f t="shared" si="1"/>
        <v>{"id":"M6-NyO-34a-E-2-EN-EN","stimulus":"&lt;p&gt;How do you write this number?&lt;/p&gt;","template":"&lt;p style=\"text-align:center;\"&gt;{{T2}}: {{T3}}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thousandths.&lt;/p&gt;","seed":{"parameters":[{"name":"Q1","label":null,"min":2,"max":99,"step":1}],"calculated":[{"name":"T1","label":"{{function}}","function":"{{Q1}}/100","temp":true},{"name":"T2","label":"{{function}}","function":"if ({{Q1}} % 10 == 0) {'{{T1}}'+'0'} else {{{T1}}}","temp":true},{"name":"T3","label":"{{function}}","function":"Lemonlib.numToWords({{Q1}},'en','female')","temp":true},{"name":"A1","label":"hundredths","function":""}],"uniques":true},"algorithm":{"name":"calculateOperation","template":"Cloze with text"}}</v>
      </c>
      <c r="AB273" s="13" t="str">
        <f t="shared" si="2"/>
        <v>M6-NyO-34a-E-2</v>
      </c>
      <c r="AC273" s="13" t="str">
        <f t="shared" si="3"/>
        <v>M6-NyO-34a-E-2-EN</v>
      </c>
      <c r="AD273" s="8" t="s">
        <v>47</v>
      </c>
      <c r="AE273" s="13"/>
      <c r="AF273" s="8" t="s">
        <v>48</v>
      </c>
      <c r="AG273" s="8" t="s">
        <v>49</v>
      </c>
    </row>
    <row r="274" ht="112.5" customHeight="1">
      <c r="A274" s="6" t="s">
        <v>1602</v>
      </c>
      <c r="B274" s="6" t="s">
        <v>1603</v>
      </c>
      <c r="C274" s="8" t="s">
        <v>50</v>
      </c>
      <c r="D274" s="7" t="s">
        <v>36</v>
      </c>
      <c r="E274" s="6"/>
      <c r="F274" s="10" t="s">
        <v>1618</v>
      </c>
      <c r="G274" s="10" t="s">
        <v>52</v>
      </c>
      <c r="H274" s="10"/>
      <c r="I274" s="8" t="s">
        <v>212</v>
      </c>
      <c r="J274" s="6" t="s">
        <v>54</v>
      </c>
      <c r="K274" s="11" t="s">
        <v>1619</v>
      </c>
      <c r="L274" s="10" t="s">
        <v>1620</v>
      </c>
      <c r="M274" s="6" t="s">
        <v>43</v>
      </c>
      <c r="N274" s="10" t="s">
        <v>1608</v>
      </c>
      <c r="O274" s="11" t="s">
        <v>1608</v>
      </c>
      <c r="P274" s="12"/>
      <c r="Q274" s="13"/>
      <c r="R274" s="12"/>
      <c r="S274" s="12"/>
      <c r="T274" s="12"/>
      <c r="U274" s="12"/>
      <c r="V274" s="12"/>
      <c r="W274" s="12"/>
      <c r="X274" s="13"/>
      <c r="Y274" s="17" t="s">
        <v>45</v>
      </c>
      <c r="Z274" s="9" t="s">
        <v>1621</v>
      </c>
      <c r="AA274" s="12" t="str">
        <f t="shared" si="1"/>
        <v>{"id":"M6-NyO-34a-E-3-EN-EN","stimulus":"&lt;p&gt;How do you write the number that appears next?&lt;/p&gt;","template":"&lt;p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3,"max":999,"step":2}],"calculated":[{"name":"T1","label":"{{function}}","function":"{{Q1}}/1000","temp":true},{"name":"T2","label":"{{function}}","function":"Lemonlib.numToWords({{Q1}},'en','female')","temp":true},{"name":"A1","label":"thousandths","function":""}],"uniques":true},"algorithm":{"name":"calculateOperation","template":"Cloze with text"}}</v>
      </c>
      <c r="AB274" s="13" t="str">
        <f t="shared" si="2"/>
        <v>M6-NyO-34a-E-3</v>
      </c>
      <c r="AC274" s="13" t="str">
        <f t="shared" si="3"/>
        <v>M6-NyO-34a-E-3-EN</v>
      </c>
      <c r="AD274" s="8" t="s">
        <v>47</v>
      </c>
      <c r="AE274" s="13"/>
      <c r="AF274" s="8" t="s">
        <v>48</v>
      </c>
      <c r="AG274" s="8" t="s">
        <v>49</v>
      </c>
    </row>
    <row r="275" ht="112.5" customHeight="1">
      <c r="A275" s="6" t="s">
        <v>1622</v>
      </c>
      <c r="B275" s="6" t="s">
        <v>1623</v>
      </c>
      <c r="C275" s="6" t="s">
        <v>35</v>
      </c>
      <c r="D275" s="7" t="s">
        <v>36</v>
      </c>
      <c r="E275" s="6"/>
      <c r="F275" s="10" t="s">
        <v>1624</v>
      </c>
      <c r="G275" s="11" t="s">
        <v>1625</v>
      </c>
      <c r="H275" s="10"/>
      <c r="I275" s="13"/>
      <c r="J275" s="6" t="s">
        <v>196</v>
      </c>
      <c r="K275" s="10" t="s">
        <v>1626</v>
      </c>
      <c r="L275" s="10" t="s">
        <v>1627</v>
      </c>
      <c r="M275" s="6" t="s">
        <v>43</v>
      </c>
      <c r="N275" s="10" t="s">
        <v>1607</v>
      </c>
      <c r="O275" s="11" t="s">
        <v>1608</v>
      </c>
      <c r="P275" s="12"/>
      <c r="Q275" s="13"/>
      <c r="R275" s="12"/>
      <c r="S275" s="12"/>
      <c r="T275" s="12"/>
      <c r="U275" s="12"/>
      <c r="V275" s="12"/>
      <c r="W275" s="12"/>
      <c r="X275" s="13"/>
      <c r="Y275" s="17" t="s">
        <v>45</v>
      </c>
      <c r="Z275" s="9" t="s">
        <v>1628</v>
      </c>
      <c r="AA275" s="12" t="str">
        <f t="shared" si="1"/>
        <v>{
    "id": "M6-NyO-34b-I-1-EN-EN",
    "stimulus": "&lt;p&gt;Drag the numbers to their corresponding places.&lt;/p&gt;",
    "template": "&lt;p&gt;{{T1}} units and {{T2}} tenths: {{response}}&lt;/p&gt;\n&lt;p&gt;{{T3}} units and {{T4}} hundredths: {{response}}&lt;/p&gt;\n&lt;p&gt;{{T5}} units and {{T6}} thousandths: {{response}}&lt;/p&gt;",
    "hint": "&lt;p&gt;Based on their position after the decimal point, decimals can be tenths, hundredths, or thousandths.&lt;/p&gt;",
    "feedback": "&lt;p&gt;Based on their position after the decimal point, decimals can be tenths, hundredths, or thousandths.&lt;/p&gt;",
    "seed": {
        "parameters": [
            {
                "name": "Q1",
                "label": null,
                "min": 2,
                "max": 9,
                "step": 1
            },
            {
                "name": "Q2",
                "label": null,
                "min": 2,
                "max": 9,
                "step": 1
            },
            {
                "name": "Q3",
                "label": null,
                "min": 2,
                "max": 9,
                "step": 1
            },
            {
                "name": "Q4",
                "label": null,
                "min": 2,
                "max": 99,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 1)"
            },
            {
                "name": "A2",
                "label": "{{function}}",
                "function": "Lemonlib.round({{Q3}}+{{Q4}}/100, 2)"
            },
            {
                "name": "A3",
                "label": "{{function}}",
                "function": "Lemonlib.round({{Q5}}+{{Q6}}/1000, 3)"
            }
        ],
        "uniques": true
    },
    "algorithm": {
        "name": "calculateOperation",
        "template": "Cloze with drag &amp; drop",
        "params": {
            "keyboard": "INTERMEDIATE"
        }
    }
}</v>
      </c>
      <c r="AB275" s="13" t="str">
        <f t="shared" si="2"/>
        <v>M6-NyO-34b-I-1</v>
      </c>
      <c r="AC275" s="13" t="str">
        <f t="shared" si="3"/>
        <v>M6-NyO-34b-I-1-EN</v>
      </c>
      <c r="AD275" s="8" t="s">
        <v>47</v>
      </c>
      <c r="AE275" s="13"/>
      <c r="AF275" s="8" t="s">
        <v>48</v>
      </c>
      <c r="AG275" s="8" t="s">
        <v>49</v>
      </c>
    </row>
    <row r="276" ht="112.5" customHeight="1">
      <c r="A276" s="6" t="s">
        <v>1622</v>
      </c>
      <c r="B276" s="6" t="s">
        <v>1623</v>
      </c>
      <c r="C276" s="6" t="s">
        <v>35</v>
      </c>
      <c r="D276" s="7" t="s">
        <v>36</v>
      </c>
      <c r="E276" s="6"/>
      <c r="F276" s="10" t="s">
        <v>1624</v>
      </c>
      <c r="G276" s="11" t="s">
        <v>1629</v>
      </c>
      <c r="H276" s="10"/>
      <c r="I276" s="13"/>
      <c r="J276" s="6" t="s">
        <v>196</v>
      </c>
      <c r="K276" s="10" t="s">
        <v>1630</v>
      </c>
      <c r="L276" s="10" t="s">
        <v>1631</v>
      </c>
      <c r="M276" s="6" t="s">
        <v>43</v>
      </c>
      <c r="N276" s="10" t="s">
        <v>1607</v>
      </c>
      <c r="O276" s="11" t="s">
        <v>1608</v>
      </c>
      <c r="P276" s="12"/>
      <c r="Q276" s="13"/>
      <c r="R276" s="12"/>
      <c r="S276" s="12"/>
      <c r="T276" s="12"/>
      <c r="U276" s="12"/>
      <c r="V276" s="12"/>
      <c r="W276" s="12"/>
      <c r="X276" s="13"/>
      <c r="Y276" s="17" t="s">
        <v>45</v>
      </c>
      <c r="Z276" s="9" t="s">
        <v>1632</v>
      </c>
      <c r="AA276" s="12" t="str">
        <f t="shared" si="1"/>
        <v>{
    "id": "M6-NyO-34b-I-2-EN-EN",
    "stimulus": "&lt;p&gt;Drag the numbers to their corresponding place.&lt;/p&gt;",
    "template": "&lt;p&gt;{{T1}} units and {{T2}} hundredths: {{response}}&lt;/p&gt;\n&lt;p&gt;{{T3}} units and {{T4}} tenths: {{response}}&lt;/p&gt;\n&lt;p&gt;{{T5}} units and {{T6}} thousandths: {{response}}&lt;/p&gt;",
    "hint": "&lt;p&gt;Depending on their position behind the decimal point, decimals can be tenths, hundredths, or thousandths.&lt;/p&gt;",
    "feedback": "&lt;p&gt;Depending on their position behind the decimal point, decimals can be tenths, hundredths, or thousandths.&lt;/p&gt;",
    "seed": {
        "parameters": [
            {
                "name": "Q1",
                "label": null,
                "min": 2,
                "max": 9,
                "step": 1
            },
            {
                "name": "Q2",
                "label": null,
                "min": 2,
                "max": 99,
                "step": 1
            },
            {
                "name": "Q3",
                "label": null,
                "min": 2,
                "max": 9,
                "step": 1
            },
            {
                "name": "Q4",
                "label": null,
                "min": 2,
                "max": 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"Lemonlib.round({{Q1}}+{{Q2}}/100, 2)"
            },
            {
                "name": "A2",
                "label": "{{function}}",
                "function": "Lemonlib.round({{Q3}}+{{Q4}}/10, 1)"
            },
            {
                "name": "A3",
                "label": "{{function}}",
                "function": "Lemonlib.round({{Q5}}+{{Q6}}/1000, 3)"
            }
        ],
        "uniques": true
    },
    "algorithm": {
        "name": "calculateOperation",
        "template": "Cloze with drag &amp; drop",
        "params": {
            "keyboard": "INTERMEDIATE"
        }
    }
}</v>
      </c>
      <c r="AB276" s="13" t="str">
        <f t="shared" si="2"/>
        <v>M6-NyO-34b-I-2</v>
      </c>
      <c r="AC276" s="13" t="str">
        <f t="shared" si="3"/>
        <v>M6-NyO-34b-I-2-EN</v>
      </c>
      <c r="AD276" s="8" t="s">
        <v>47</v>
      </c>
      <c r="AE276" s="13"/>
      <c r="AF276" s="8" t="s">
        <v>48</v>
      </c>
      <c r="AG276" s="8" t="s">
        <v>49</v>
      </c>
    </row>
    <row r="277" ht="112.5" customHeight="1">
      <c r="A277" s="6" t="s">
        <v>1622</v>
      </c>
      <c r="B277" s="6" t="s">
        <v>1623</v>
      </c>
      <c r="C277" s="6" t="s">
        <v>50</v>
      </c>
      <c r="D277" s="8" t="s">
        <v>36</v>
      </c>
      <c r="E277" s="6"/>
      <c r="F277" s="11" t="s">
        <v>1633</v>
      </c>
      <c r="G277" s="11" t="s">
        <v>1634</v>
      </c>
      <c r="H277" s="10"/>
      <c r="I277" s="13"/>
      <c r="J277" s="6" t="s">
        <v>168</v>
      </c>
      <c r="K277" s="11" t="s">
        <v>1635</v>
      </c>
      <c r="L277" s="11" t="s">
        <v>1636</v>
      </c>
      <c r="M277" s="6" t="s">
        <v>43</v>
      </c>
      <c r="N277" s="10" t="s">
        <v>1607</v>
      </c>
      <c r="O277" s="11" t="s">
        <v>1608</v>
      </c>
      <c r="P277" s="12"/>
      <c r="Q277" s="13"/>
      <c r="R277" s="12"/>
      <c r="S277" s="12"/>
      <c r="T277" s="12"/>
      <c r="U277" s="12"/>
      <c r="V277" s="12"/>
      <c r="W277" s="12"/>
      <c r="X277" s="13"/>
      <c r="Y277" s="17" t="s">
        <v>45</v>
      </c>
      <c r="Z277" s="9" t="s">
        <v>1637</v>
      </c>
      <c r="AA277" s="12" t="str">
        <f t="shared" si="1"/>
        <v>{"id":"M6-NyO-34b-E-1-EN-EN","stimulus":"&lt;p&gt;Type the number \"{{T1}} hundredths\".&lt;/p&gt;","template":"&lt;p&gt;The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thousandths.&lt;/p&gt;","seed":{"parameters":[{"name":"Q1","min":2,"max":99,"step":1}],"calculated":[{"name":"T1","function":"Lemonlib.numToWords({{Q1}},'en','female')","temp":"true"},{"name":"A1","function":"Lemonlib.round({{Q1}}/100, 2)"}],"uniques":true},"algorithm":{"name":"calculateOperation","params":{"method":"equivSymbolic","keyboard":"INTERMEDIATE"}}}</v>
      </c>
      <c r="AB277" s="13" t="str">
        <f t="shared" si="2"/>
        <v>M6-NyO-34b-E-1</v>
      </c>
      <c r="AC277" s="13" t="str">
        <f t="shared" si="3"/>
        <v>M6-NyO-34b-E-1-EN</v>
      </c>
      <c r="AD277" s="8" t="s">
        <v>47</v>
      </c>
      <c r="AE277" s="13"/>
      <c r="AF277" s="8" t="s">
        <v>48</v>
      </c>
      <c r="AG277" s="8" t="s">
        <v>49</v>
      </c>
    </row>
    <row r="278" ht="112.5" customHeight="1">
      <c r="A278" s="6" t="s">
        <v>1622</v>
      </c>
      <c r="B278" s="6" t="s">
        <v>1623</v>
      </c>
      <c r="C278" s="6" t="s">
        <v>50</v>
      </c>
      <c r="D278" s="8" t="s">
        <v>36</v>
      </c>
      <c r="E278" s="6"/>
      <c r="F278" s="11" t="s">
        <v>1638</v>
      </c>
      <c r="G278" s="11" t="s">
        <v>1634</v>
      </c>
      <c r="H278" s="10"/>
      <c r="I278" s="13"/>
      <c r="J278" s="6" t="s">
        <v>168</v>
      </c>
      <c r="K278" s="11" t="s">
        <v>1639</v>
      </c>
      <c r="L278" s="11" t="s">
        <v>1640</v>
      </c>
      <c r="M278" s="6" t="s">
        <v>43</v>
      </c>
      <c r="N278" s="10" t="s">
        <v>1607</v>
      </c>
      <c r="O278" s="11" t="s">
        <v>1608</v>
      </c>
      <c r="P278" s="12"/>
      <c r="Q278" s="13"/>
      <c r="R278" s="12"/>
      <c r="S278" s="12"/>
      <c r="T278" s="12"/>
      <c r="U278" s="12"/>
      <c r="V278" s="12"/>
      <c r="W278" s="12"/>
      <c r="X278" s="13"/>
      <c r="Y278" s="17" t="s">
        <v>45</v>
      </c>
      <c r="Z278" s="9" t="s">
        <v>1641</v>
      </c>
      <c r="AA278" s="12" t="str">
        <f t="shared" si="1"/>
        <v>{"id":"M6-NyO-34b-E-2-EN-EN","stimulus":"&lt;p&gt;Type the number \"{{T1}} tenths\".&lt;/p&gt;","template":"&lt;p&gt;The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thousandths.&lt;/p&gt;","seed":{"parameters":[{"name":"Q1","min":2,"max":9,"step":1}],"calculated":[{"name":"T1","function":"Lemonlib.numToWords({{Q1}},'en')","temp":"true"},{"name":"A1","function":"Lemonlib.round({{Q1}}/10, 1)"}],"uniques":true},"algorithm":{"name":"calculateOperation","params":{"method":"equivSymbolic","keyboard":"INTERMEDIATE"}}}</v>
      </c>
      <c r="AB278" s="13" t="str">
        <f t="shared" si="2"/>
        <v>M6-NyO-34b-E-2</v>
      </c>
      <c r="AC278" s="13" t="str">
        <f t="shared" si="3"/>
        <v>M6-NyO-34b-E-2-EN</v>
      </c>
      <c r="AD278" s="8" t="s">
        <v>47</v>
      </c>
      <c r="AE278" s="13"/>
      <c r="AF278" s="8" t="s">
        <v>48</v>
      </c>
      <c r="AG278" s="8" t="s">
        <v>49</v>
      </c>
    </row>
    <row r="279" ht="112.5" customHeight="1">
      <c r="A279" s="6" t="s">
        <v>1622</v>
      </c>
      <c r="B279" s="6" t="s">
        <v>1623</v>
      </c>
      <c r="C279" s="6" t="s">
        <v>50</v>
      </c>
      <c r="D279" s="8" t="s">
        <v>36</v>
      </c>
      <c r="E279" s="6"/>
      <c r="F279" s="11" t="s">
        <v>1642</v>
      </c>
      <c r="G279" s="11" t="s">
        <v>1634</v>
      </c>
      <c r="H279" s="10"/>
      <c r="I279" s="13"/>
      <c r="J279" s="6" t="s">
        <v>168</v>
      </c>
      <c r="K279" s="11" t="s">
        <v>1643</v>
      </c>
      <c r="L279" s="11" t="s">
        <v>1644</v>
      </c>
      <c r="M279" s="6" t="s">
        <v>43</v>
      </c>
      <c r="N279" s="10" t="s">
        <v>1607</v>
      </c>
      <c r="O279" s="11" t="s">
        <v>1608</v>
      </c>
      <c r="P279" s="12"/>
      <c r="Q279" s="13"/>
      <c r="R279" s="12"/>
      <c r="S279" s="12"/>
      <c r="T279" s="12"/>
      <c r="U279" s="12"/>
      <c r="V279" s="12"/>
      <c r="W279" s="12"/>
      <c r="X279" s="13"/>
      <c r="Y279" s="17" t="s">
        <v>45</v>
      </c>
      <c r="Z279" s="9" t="s">
        <v>1645</v>
      </c>
      <c r="AA279" s="12" t="str">
        <f t="shared" si="1"/>
        <v>{"id":"M6-NyO-34b-E-3-EN-EN","stimulus":"&lt;p&gt;Type the number \"{{T1}} thousandths\".&lt;/p&gt;","template":"&lt;p&gt;The number is {{response}}.&lt;/p&gt;","hint":"&lt;p&gt;Depending on its position after the decimal point, decimals can be tenths, hundredths, or thousandths.&lt;/p&gt;","feedback":"&lt;p&gt;Depending on its position after the decimal point, decimals can be tenths, hundredths, or thousandths.&lt;/p&gt;","seed":{"parameters":[{"name":"Q1","min":3,"max":999,"step":2}],"calculated":[{"name":"T1","function":"Lemonlib.numToWords({{Q1}},'en','female')","temp":"true"},{"name":"A1","function":"Lemonlib.round({{Q1}}/1000, 3)"}],"uniques":true},"algorithm":{"name":"calculateOperation","params":{"method":"equivSymbolic","keyboard":"INTERMEDIATE"}}}</v>
      </c>
      <c r="AB279" s="13" t="str">
        <f t="shared" si="2"/>
        <v>M6-NyO-34b-E-3</v>
      </c>
      <c r="AC279" s="13" t="str">
        <f t="shared" si="3"/>
        <v>M6-NyO-34b-E-3-EN</v>
      </c>
      <c r="AD279" s="8" t="s">
        <v>47</v>
      </c>
      <c r="AE279" s="13"/>
      <c r="AF279" s="8" t="s">
        <v>48</v>
      </c>
      <c r="AG279" s="8" t="s">
        <v>49</v>
      </c>
    </row>
    <row r="280" ht="112.5" customHeight="1">
      <c r="A280" s="6" t="s">
        <v>1646</v>
      </c>
      <c r="B280" s="6" t="s">
        <v>1647</v>
      </c>
      <c r="C280" s="6" t="s">
        <v>35</v>
      </c>
      <c r="D280" s="7" t="s">
        <v>36</v>
      </c>
      <c r="E280" s="6"/>
      <c r="F280" s="11" t="s">
        <v>1648</v>
      </c>
      <c r="G280" s="11" t="s">
        <v>1649</v>
      </c>
      <c r="H280" s="10"/>
      <c r="I280" s="13" t="s">
        <v>212</v>
      </c>
      <c r="J280" s="6" t="s">
        <v>852</v>
      </c>
      <c r="K280" s="10" t="s">
        <v>1650</v>
      </c>
      <c r="L280" s="10" t="s">
        <v>1651</v>
      </c>
      <c r="M280" s="6" t="s">
        <v>43</v>
      </c>
      <c r="N280" s="10" t="s">
        <v>1652</v>
      </c>
      <c r="O280" s="14" t="s">
        <v>1652</v>
      </c>
      <c r="P280" s="12"/>
      <c r="Q280" s="13"/>
      <c r="R280" s="12"/>
      <c r="S280" s="12"/>
      <c r="T280" s="12"/>
      <c r="U280" s="12"/>
      <c r="V280" s="12"/>
      <c r="W280" s="12"/>
      <c r="X280" s="13"/>
      <c r="Y280" s="17" t="s">
        <v>45</v>
      </c>
      <c r="Z280" s="9" t="s">
        <v>1653</v>
      </c>
      <c r="AA280" s="12" t="str">
        <f t="shared" si="1"/>
        <v>{"id":"M6-NyO-35a-I-1-EN-EN","stimulus":"&lt;p&gt;Choose the number that is greater than {{T1}}.&lt;/p&gt;","template":"&lt;p style=\"text-align:center;\"&gt;{{T1}} &lt; {{response}}&lt;/p&gt;","hint":"&lt;p&gt;Compare the numbers digit by digit starting with the units, then tenths, etc.&lt;/p&gt;","feedback":"&lt;p&gt;Compare the numbers digit by digit starting with the units, then tenths, etc.&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AB280" s="13" t="str">
        <f t="shared" si="2"/>
        <v>M6-NyO-35a-I-1</v>
      </c>
      <c r="AC280" s="13" t="str">
        <f t="shared" si="3"/>
        <v>M6-NyO-35a-I-1-EN</v>
      </c>
      <c r="AD280" s="8" t="s">
        <v>47</v>
      </c>
      <c r="AE280" s="13"/>
      <c r="AF280" s="8" t="s">
        <v>48</v>
      </c>
      <c r="AG280" s="8" t="s">
        <v>49</v>
      </c>
    </row>
    <row r="281" ht="112.5" customHeight="1">
      <c r="A281" s="6" t="s">
        <v>1646</v>
      </c>
      <c r="B281" s="6" t="s">
        <v>1647</v>
      </c>
      <c r="C281" s="6" t="s">
        <v>35</v>
      </c>
      <c r="D281" s="7" t="s">
        <v>36</v>
      </c>
      <c r="E281" s="6"/>
      <c r="F281" s="11" t="s">
        <v>1654</v>
      </c>
      <c r="G281" s="11" t="s">
        <v>1655</v>
      </c>
      <c r="H281" s="10"/>
      <c r="I281" s="13"/>
      <c r="J281" s="6" t="s">
        <v>852</v>
      </c>
      <c r="K281" s="10" t="s">
        <v>1650</v>
      </c>
      <c r="L281" s="10" t="s">
        <v>1656</v>
      </c>
      <c r="M281" s="6" t="s">
        <v>43</v>
      </c>
      <c r="N281" s="10" t="s">
        <v>1652</v>
      </c>
      <c r="O281" s="14" t="s">
        <v>1652</v>
      </c>
      <c r="P281" s="12"/>
      <c r="Q281" s="13"/>
      <c r="R281" s="12"/>
      <c r="S281" s="12"/>
      <c r="T281" s="12"/>
      <c r="U281" s="12"/>
      <c r="V281" s="12"/>
      <c r="W281" s="12"/>
      <c r="X281" s="13"/>
      <c r="Y281" s="17" t="s">
        <v>45</v>
      </c>
      <c r="Z281" s="9" t="s">
        <v>1657</v>
      </c>
      <c r="AA281" s="12" t="str">
        <f t="shared" si="1"/>
        <v>{"id":"M6-NyO-35a-I-2-EN-EN","stimulus":"&lt;p&gt;Choose the number that is smaller than {{T1}}.&lt;/p&gt;","template":"&lt;p style=\"text-align:center;\"&gt;{{T1}} &gt; {{response}}&lt;/p&gt;","hint":"&lt;p&gt;Compare the numbers digit by digit, starting with the units, then the tenths, etcetera.&lt;/p&gt;","feedback":"&lt;p&gt;Compare the numbers digit by digit, starting with the units, then the tenths, etce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AB281" s="13" t="str">
        <f t="shared" si="2"/>
        <v>M6-NyO-35a-I-2</v>
      </c>
      <c r="AC281" s="13" t="str">
        <f t="shared" si="3"/>
        <v>M6-NyO-35a-I-2-EN</v>
      </c>
      <c r="AD281" s="8" t="s">
        <v>47</v>
      </c>
      <c r="AE281" s="13"/>
      <c r="AF281" s="8" t="s">
        <v>48</v>
      </c>
      <c r="AG281" s="8" t="s">
        <v>49</v>
      </c>
    </row>
    <row r="282" ht="112.5" customHeight="1">
      <c r="A282" s="6" t="s">
        <v>1646</v>
      </c>
      <c r="B282" s="6" t="s">
        <v>1647</v>
      </c>
      <c r="C282" s="6" t="s">
        <v>50</v>
      </c>
      <c r="D282" s="7" t="s">
        <v>36</v>
      </c>
      <c r="E282" s="6"/>
      <c r="F282" s="10" t="s">
        <v>1576</v>
      </c>
      <c r="G282" s="10"/>
      <c r="H282" s="10" t="s">
        <v>1658</v>
      </c>
      <c r="I282" s="13" t="s">
        <v>212</v>
      </c>
      <c r="J282" s="6" t="s">
        <v>1255</v>
      </c>
      <c r="K282" s="11" t="s">
        <v>1659</v>
      </c>
      <c r="L282" s="11" t="s">
        <v>1660</v>
      </c>
      <c r="M282" s="6" t="s">
        <v>43</v>
      </c>
      <c r="N282" s="10" t="s">
        <v>1652</v>
      </c>
      <c r="O282" s="14" t="s">
        <v>1652</v>
      </c>
      <c r="P282" s="12"/>
      <c r="Q282" s="13"/>
      <c r="R282" s="12"/>
      <c r="S282" s="12"/>
      <c r="T282" s="12"/>
      <c r="U282" s="12"/>
      <c r="V282" s="12"/>
      <c r="W282" s="12"/>
      <c r="X282" s="13"/>
      <c r="Y282" s="17" t="s">
        <v>45</v>
      </c>
      <c r="Z282" s="9" t="s">
        <v>1661</v>
      </c>
      <c r="AA282" s="12" t="str">
        <f t="shared" si="1"/>
        <v>{"id":"M6-NyO-35a-E-1-EN-EN","stimulus":"&lt;p&gt;Drag and put the following numbers in order from highest to lowest.&lt;/p&gt;","template":"&lt;p style=\"text-align:center;\"&gt;{{response}} &gt; {{response}} &gt; {{response}}&lt;/p&gt;","hint":"&lt;p&gt;Compare the numbers digit by digit, starting with the units, then tenths, etc.&lt;/p&gt;","feedback":"&lt;p&gt;Compare the numbers digit by digit, starting with the units, then tenths, etc.&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AB282" s="13" t="str">
        <f t="shared" si="2"/>
        <v>M6-NyO-35a-E-1</v>
      </c>
      <c r="AC282" s="13" t="str">
        <f t="shared" si="3"/>
        <v>M6-NyO-35a-E-1-EN</v>
      </c>
      <c r="AD282" s="8" t="s">
        <v>47</v>
      </c>
      <c r="AE282" s="13"/>
      <c r="AF282" s="8" t="s">
        <v>48</v>
      </c>
      <c r="AG282" s="8" t="s">
        <v>49</v>
      </c>
    </row>
    <row r="283" ht="112.5" customHeight="1">
      <c r="A283" s="6" t="s">
        <v>1646</v>
      </c>
      <c r="B283" s="6" t="s">
        <v>1647</v>
      </c>
      <c r="C283" s="6" t="s">
        <v>50</v>
      </c>
      <c r="D283" s="7" t="s">
        <v>36</v>
      </c>
      <c r="E283" s="6"/>
      <c r="F283" s="10" t="s">
        <v>1662</v>
      </c>
      <c r="G283" s="10"/>
      <c r="H283" s="10"/>
      <c r="I283" s="13" t="s">
        <v>212</v>
      </c>
      <c r="J283" s="6" t="s">
        <v>1248</v>
      </c>
      <c r="K283" s="11" t="s">
        <v>1659</v>
      </c>
      <c r="L283" s="11" t="s">
        <v>1660</v>
      </c>
      <c r="M283" s="6" t="s">
        <v>43</v>
      </c>
      <c r="N283" s="10" t="s">
        <v>1652</v>
      </c>
      <c r="O283" s="14" t="s">
        <v>1652</v>
      </c>
      <c r="P283" s="12"/>
      <c r="Q283" s="13"/>
      <c r="R283" s="12"/>
      <c r="S283" s="12"/>
      <c r="T283" s="12"/>
      <c r="U283" s="12"/>
      <c r="V283" s="12"/>
      <c r="W283" s="12"/>
      <c r="X283" s="13"/>
      <c r="Y283" s="17" t="s">
        <v>45</v>
      </c>
      <c r="Z283" s="9" t="s">
        <v>1663</v>
      </c>
      <c r="AA283" s="12" t="str">
        <f t="shared" si="1"/>
        <v>{"id":"M6-NyO-35a-E-2-EN-EN","stimulus":"&lt;p&gt;Drag and put the following numbers in order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AB283" s="13" t="str">
        <f t="shared" si="2"/>
        <v>M6-NyO-35a-E-2</v>
      </c>
      <c r="AC283" s="13" t="str">
        <f t="shared" si="3"/>
        <v>M6-NyO-35a-E-2-EN</v>
      </c>
      <c r="AD283" s="8" t="s">
        <v>47</v>
      </c>
      <c r="AE283" s="13"/>
      <c r="AF283" s="8" t="s">
        <v>48</v>
      </c>
      <c r="AG283" s="8" t="s">
        <v>49</v>
      </c>
    </row>
    <row r="284" ht="112.5" customHeight="1">
      <c r="A284" s="6" t="s">
        <v>1646</v>
      </c>
      <c r="B284" s="6" t="s">
        <v>1647</v>
      </c>
      <c r="C284" s="6" t="s">
        <v>69</v>
      </c>
      <c r="D284" s="7" t="s">
        <v>36</v>
      </c>
      <c r="E284" s="6"/>
      <c r="F284" s="11" t="s">
        <v>1664</v>
      </c>
      <c r="G284" s="10" t="s">
        <v>167</v>
      </c>
      <c r="H284" s="10" t="s">
        <v>1665</v>
      </c>
      <c r="I284" s="13" t="s">
        <v>212</v>
      </c>
      <c r="J284" s="6" t="s">
        <v>196</v>
      </c>
      <c r="K284" s="10" t="s">
        <v>1666</v>
      </c>
      <c r="L284" s="10" t="s">
        <v>1667</v>
      </c>
      <c r="M284" s="6" t="s">
        <v>43</v>
      </c>
      <c r="N284" s="10" t="s">
        <v>1652</v>
      </c>
      <c r="O284" s="14" t="s">
        <v>1652</v>
      </c>
      <c r="P284" s="12"/>
      <c r="Q284" s="13"/>
      <c r="R284" s="12"/>
      <c r="S284" s="12"/>
      <c r="T284" s="12"/>
      <c r="U284" s="12"/>
      <c r="V284" s="12"/>
      <c r="W284" s="12"/>
      <c r="X284" s="13"/>
      <c r="Y284" s="17" t="s">
        <v>45</v>
      </c>
      <c r="Z284" s="9" t="s">
        <v>1668</v>
      </c>
      <c r="AA284" s="12" t="str">
        <f t="shared" si="1"/>
        <v>{"id":"M6-NyO-35a-A-1-EN-EN","stimulus":"&lt;p&gt;Nacho's parents have gone to the supermarket to buy the following kilograms of {{Q4}}, {{Q5}}, and {{Q6}}.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300,"step":1},{"name":"Q2","label":null,"min":10,"max":50,"step":1},{"name":"Q3","label":null,"min":10,"max":50,"step":1},{"name":"Q4","label":null,"list":["apples","bananas","oranges"]},{"name":"Q5","label":null,"list":["onions","carrots","asparagus"]},{"name":"Q6","label":null,"list":["dates","cashews","peanuts"]}],"calculated":[{"name":"A1","label":"{{function}}","function":"Lemonlib.round({{Q1}}/100, 2)"},{"name":"A2","label":"{{function}}","function":"Lemonlib.round(({{Q1}}+{{Q2}})/100, 1)"},{"name":"A3","label":"{{function}}","function":"Lemonlib.round(({{Q1}}+{{Q2}}+{{Q3}})/100, 2)"}],"uniques":true},"algorithm":{"name":"calculateOperation","template":"Cloze with drag &amp; drop","params":{"keyboard":"INTERMEDIATE"}}}</v>
      </c>
      <c r="AB284" s="13" t="str">
        <f t="shared" si="2"/>
        <v>M6-NyO-35a-A-1</v>
      </c>
      <c r="AC284" s="13" t="str">
        <f t="shared" si="3"/>
        <v>M6-NyO-35a-A-1-EN</v>
      </c>
      <c r="AD284" s="8" t="s">
        <v>47</v>
      </c>
      <c r="AE284" s="13"/>
      <c r="AF284" s="8" t="s">
        <v>48</v>
      </c>
      <c r="AG284" s="8" t="s">
        <v>49</v>
      </c>
    </row>
    <row r="285" ht="112.5" customHeight="1">
      <c r="A285" s="6" t="s">
        <v>1646</v>
      </c>
      <c r="B285" s="6" t="s">
        <v>1647</v>
      </c>
      <c r="C285" s="6" t="s">
        <v>69</v>
      </c>
      <c r="D285" s="7" t="s">
        <v>36</v>
      </c>
      <c r="E285" s="6"/>
      <c r="F285" s="10" t="s">
        <v>1669</v>
      </c>
      <c r="G285" s="10" t="s">
        <v>1670</v>
      </c>
      <c r="H285" s="10"/>
      <c r="I285" s="13" t="s">
        <v>212</v>
      </c>
      <c r="J285" s="6" t="s">
        <v>196</v>
      </c>
      <c r="K285" s="10" t="s">
        <v>1671</v>
      </c>
      <c r="L285" s="10" t="s">
        <v>1672</v>
      </c>
      <c r="M285" s="6" t="s">
        <v>43</v>
      </c>
      <c r="N285" s="10" t="s">
        <v>1652</v>
      </c>
      <c r="O285" s="14" t="s">
        <v>1652</v>
      </c>
      <c r="P285" s="12"/>
      <c r="Q285" s="13"/>
      <c r="R285" s="12"/>
      <c r="S285" s="12"/>
      <c r="T285" s="12"/>
      <c r="U285" s="12"/>
      <c r="V285" s="12"/>
      <c r="W285" s="12"/>
      <c r="X285" s="13"/>
      <c r="Y285" s="17" t="s">
        <v>45</v>
      </c>
      <c r="Z285" s="9" t="s">
        <v>1673</v>
      </c>
      <c r="AA285" s="12" t="str">
        <f t="shared" si="1"/>
        <v>{
    "id": "M6-NyO-35a-A-2-EN-EN",
    "stimulus": "&lt;p&gt;Fran, Fry, and Marta's pencils measure the following centimeters. Arrange these numbers from highest to lowest.&lt;/p&gt;",
    "template": "&lt;p style=\"text-align:center;\"&gt;{{response}} &gt; {{response}} &gt; {{response}}&lt;/p&gt;",
    "hint": "&lt;p&gt;Compare the numbers digit by digit starting with the units, then the tenths, and so on.&lt;/p&gt;",
    "feedback": "&lt;p&gt;Compare the numbers digit by digit starting with the units, then the tenths, and so on.&lt;/p&gt;",
    "seed": {
        "parameters": [
            {
                "name": "Q1",
                "label": null,
                "min": 1000,
                "max": 1500,
                "step": 1
            },
            {
                "name": "Q2",
                "label": null,
                "min": 10,
                "max": 50,
                "step": 1
            },
            {
                "name": "Q3",
                "label": null,
                "min": 10,
                "max": 50,
                "step": 1
            }
        ],
        "calculated": [
            {
                "name": "A1",
                "label": "{{function}}",
                "function": "Lemonlib.round(({{Q1}}+{{Q2}}+{{Q3}})/100, 1)"
            },
            {
                "name": "A2",
                "label": "{{function}}",
                "function": "Lemonlib.round(({{Q1}}+{{Q2}})/100, 2)"
            },
            {
                "name": "A3",
                "label": "{{function}}",
                "function": "Lemonlib.round({{Q1}}/100, 2)"
            }
        ],
        "uniques": true
    },
    "algorithm": {
        "name": "calculateOperation",
        "template": "Cloze with drag &amp; drop",
        "params": {
            "keyboard": "INTERMEDIATE"
        }
    }
}</v>
      </c>
      <c r="AB285" s="13" t="str">
        <f t="shared" si="2"/>
        <v>M6-NyO-35a-A-2</v>
      </c>
      <c r="AC285" s="13" t="str">
        <f t="shared" si="3"/>
        <v>M6-NyO-35a-A-2-EN</v>
      </c>
      <c r="AD285" s="8" t="s">
        <v>47</v>
      </c>
      <c r="AE285" s="13"/>
      <c r="AF285" s="8" t="s">
        <v>48</v>
      </c>
      <c r="AG285" s="8" t="s">
        <v>49</v>
      </c>
    </row>
    <row r="286" ht="112.5" customHeight="1">
      <c r="A286" s="6" t="s">
        <v>1646</v>
      </c>
      <c r="B286" s="6" t="s">
        <v>1647</v>
      </c>
      <c r="C286" s="6" t="s">
        <v>69</v>
      </c>
      <c r="D286" s="7" t="s">
        <v>36</v>
      </c>
      <c r="E286" s="6"/>
      <c r="F286" s="10" t="s">
        <v>1674</v>
      </c>
      <c r="G286" s="10" t="s">
        <v>167</v>
      </c>
      <c r="H286" s="10"/>
      <c r="I286" s="13" t="s">
        <v>212</v>
      </c>
      <c r="J286" s="6" t="s">
        <v>196</v>
      </c>
      <c r="K286" s="10" t="s">
        <v>1675</v>
      </c>
      <c r="L286" s="10" t="s">
        <v>1676</v>
      </c>
      <c r="M286" s="6" t="s">
        <v>43</v>
      </c>
      <c r="N286" s="10" t="s">
        <v>1652</v>
      </c>
      <c r="O286" s="14" t="s">
        <v>1652</v>
      </c>
      <c r="P286" s="12"/>
      <c r="Q286" s="13"/>
      <c r="R286" s="12"/>
      <c r="S286" s="12"/>
      <c r="T286" s="12"/>
      <c r="U286" s="12"/>
      <c r="V286" s="12"/>
      <c r="W286" s="12"/>
      <c r="X286" s="13"/>
      <c r="Y286" s="17" t="s">
        <v>45</v>
      </c>
      <c r="Z286" s="9" t="s">
        <v>1677</v>
      </c>
      <c r="AA286" s="12" t="str">
        <f t="shared" si="1"/>
        <v>{"id":"M6-NyO-35a-A-3-EN-EN","stimulus":"&lt;p&gt;Aurora has three jars with the following liters of water.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AB286" s="13" t="str">
        <f t="shared" si="2"/>
        <v>M6-NyO-35a-A-3</v>
      </c>
      <c r="AC286" s="13" t="str">
        <f t="shared" si="3"/>
        <v>M6-NyO-35a-A-3-EN</v>
      </c>
      <c r="AD286" s="8" t="s">
        <v>47</v>
      </c>
      <c r="AE286" s="13"/>
      <c r="AF286" s="8" t="s">
        <v>48</v>
      </c>
      <c r="AG286" s="8" t="s">
        <v>49</v>
      </c>
    </row>
    <row r="287" ht="112.5" customHeight="1">
      <c r="A287" s="6" t="s">
        <v>1678</v>
      </c>
      <c r="B287" s="6" t="s">
        <v>1679</v>
      </c>
      <c r="C287" s="6" t="s">
        <v>35</v>
      </c>
      <c r="D287" s="7" t="s">
        <v>36</v>
      </c>
      <c r="E287" s="6"/>
      <c r="F287" s="10" t="s">
        <v>1680</v>
      </c>
      <c r="G287" s="10"/>
      <c r="H287" s="10"/>
      <c r="I287" s="13"/>
      <c r="J287" s="6" t="s">
        <v>1210</v>
      </c>
      <c r="K287" s="10" t="s">
        <v>1681</v>
      </c>
      <c r="L287" s="10" t="s">
        <v>1682</v>
      </c>
      <c r="M287" s="6" t="s">
        <v>43</v>
      </c>
      <c r="N287" s="11" t="s">
        <v>1683</v>
      </c>
      <c r="O287" s="11" t="s">
        <v>1684</v>
      </c>
      <c r="P287" s="12"/>
      <c r="Q287" s="13"/>
      <c r="R287" s="12"/>
      <c r="S287" s="12"/>
      <c r="T287" s="12"/>
      <c r="U287" s="12"/>
      <c r="V287" s="12"/>
      <c r="W287" s="12"/>
      <c r="X287" s="13"/>
      <c r="Y287" s="17" t="s">
        <v>45</v>
      </c>
      <c r="Z287" s="9" t="s">
        <v>1685</v>
      </c>
      <c r="AA287" s="12" t="str">
        <f t="shared" si="1"/>
        <v>{"id":"M6-NyO-36a-I-1-EN-EN","stimulus":"&lt;p&gt;Select the number formed by {{T1}} units, {{T2}} tenths, {{T3}} hundredths, and {{T4}} thousandths.&lt;/p&gt;","hint":"&lt;p&gt;A decimal number can be decomposed into the addition of its decimals.&lt;/p&gt;","feedback":"&lt;p&gt;A decimal number can be decomposed into the addition of its decimals.&lt;/p&gt;&lt;p style=\"text-align:center;\"&gt;{{Q1}} + {{T5}} + {{T6}} + {{T7}} = {{A1}}&lt;/p&gt;","seed":{"parameters":[{"name":"Q1","label":null,"min":2,"max":9,"step":1},{"name":"Q2","label":null,"min":2,"max":9,"step":1},{"name":"Q3","label":null,"min":2,"max":9,"step":1},{"name":"Q4","label":null,"min":2,"max":9,"step":1}],"calculated":[{"name":"T1","label":"{{function}}","function":"Lemonlib.numToWords({{Q1}}, 'en')","temp":true},{"name":"T2","label":"{{function}}","function":"Lemonlib.numToWords({{Q2}}, 'en')","temp":true},{"name":"T3","label":"{{function}}","function":"Lemonlib.numToWords({{Q3}}, 'en')","temp":true},{"name":"T4","label":"{{function}}","function":"Lemonlib.numToWords({{Q4}}, 'en')","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AB287" s="13" t="str">
        <f t="shared" si="2"/>
        <v>M6-NyO-36a-I-1</v>
      </c>
      <c r="AC287" s="13" t="str">
        <f t="shared" si="3"/>
        <v>M6-NyO-36a-I-1-EN</v>
      </c>
      <c r="AD287" s="8" t="s">
        <v>47</v>
      </c>
      <c r="AE287" s="13"/>
      <c r="AF287" s="8" t="s">
        <v>48</v>
      </c>
      <c r="AG287" s="8" t="s">
        <v>49</v>
      </c>
    </row>
    <row r="288" ht="112.5" customHeight="1">
      <c r="A288" s="6" t="s">
        <v>1678</v>
      </c>
      <c r="B288" s="6" t="s">
        <v>1679</v>
      </c>
      <c r="C288" s="6" t="s">
        <v>50</v>
      </c>
      <c r="D288" s="8" t="s">
        <v>36</v>
      </c>
      <c r="E288" s="6"/>
      <c r="F288" s="11" t="s">
        <v>1686</v>
      </c>
      <c r="G288" s="10" t="s">
        <v>1687</v>
      </c>
      <c r="H288" s="10"/>
      <c r="I288" s="13"/>
      <c r="J288" s="6" t="s">
        <v>168</v>
      </c>
      <c r="K288" s="11" t="s">
        <v>1688</v>
      </c>
      <c r="L288" s="11" t="s">
        <v>1689</v>
      </c>
      <c r="M288" s="6" t="s">
        <v>43</v>
      </c>
      <c r="N288" s="11" t="s">
        <v>1683</v>
      </c>
      <c r="O288" s="11" t="s">
        <v>1690</v>
      </c>
      <c r="P288" s="12"/>
      <c r="Q288" s="13"/>
      <c r="R288" s="12"/>
      <c r="S288" s="12"/>
      <c r="T288" s="12"/>
      <c r="U288" s="12"/>
      <c r="V288" s="12"/>
      <c r="W288" s="12"/>
      <c r="X288" s="13"/>
      <c r="Y288" s="17" t="s">
        <v>45</v>
      </c>
      <c r="Z288" s="9" t="s">
        <v>1691</v>
      </c>
      <c r="AA288" s="12" t="str">
        <f t="shared" si="1"/>
        <v>{"id":"M6-NyO-36a-E-1-EN-EN","stimulus":"&lt;p&gt;Type the decimals that make up the number {{T1}}.&lt;/p&gt;","template":"&lt;p&gt;Units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AB288" s="13" t="str">
        <f t="shared" si="2"/>
        <v>M6-NyO-36a-E-1</v>
      </c>
      <c r="AC288" s="13" t="str">
        <f t="shared" si="3"/>
        <v>M6-NyO-36a-E-1-EN</v>
      </c>
      <c r="AD288" s="8" t="s">
        <v>47</v>
      </c>
      <c r="AE288" s="13"/>
      <c r="AF288" s="8" t="s">
        <v>48</v>
      </c>
      <c r="AG288" s="8" t="s">
        <v>49</v>
      </c>
    </row>
    <row r="289" ht="112.5" customHeight="1">
      <c r="A289" s="6" t="s">
        <v>1678</v>
      </c>
      <c r="B289" s="6" t="s">
        <v>1679</v>
      </c>
      <c r="C289" s="6" t="s">
        <v>69</v>
      </c>
      <c r="D289" s="8" t="s">
        <v>36</v>
      </c>
      <c r="E289" s="6"/>
      <c r="F289" s="10" t="s">
        <v>1692</v>
      </c>
      <c r="G289" s="10" t="s">
        <v>1687</v>
      </c>
      <c r="H289" s="10"/>
      <c r="I289" s="13"/>
      <c r="J289" s="6" t="s">
        <v>168</v>
      </c>
      <c r="K289" s="10" t="s">
        <v>1693</v>
      </c>
      <c r="L289" s="10" t="s">
        <v>1694</v>
      </c>
      <c r="M289" s="6" t="s">
        <v>43</v>
      </c>
      <c r="N289" s="11" t="s">
        <v>1683</v>
      </c>
      <c r="O289" s="11" t="s">
        <v>1690</v>
      </c>
      <c r="P289" s="12"/>
      <c r="Q289" s="13"/>
      <c r="R289" s="12"/>
      <c r="S289" s="12"/>
      <c r="T289" s="12"/>
      <c r="U289" s="12"/>
      <c r="V289" s="12"/>
      <c r="W289" s="12"/>
      <c r="X289" s="13"/>
      <c r="Y289" s="17" t="s">
        <v>45</v>
      </c>
      <c r="Z289" s="9" t="s">
        <v>1695</v>
      </c>
      <c r="AA289" s="12" t="str">
        <f t="shared" si="1"/>
        <v>{"id":"M6-NyO-36a-A-1-EN-EN","stimulus":"&lt;p&gt;Sergio has cooked a cake that weighs {{T1}} kg. Type the decimals that form this number.&lt;/p&gt;","template":"&lt;p style=\"text-align:center;\"&gt;Units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AB289" s="13" t="str">
        <f t="shared" si="2"/>
        <v>M6-NyO-36a-A-1</v>
      </c>
      <c r="AC289" s="13" t="str">
        <f t="shared" si="3"/>
        <v>M6-NyO-36a-A-1-EN</v>
      </c>
      <c r="AD289" s="8" t="s">
        <v>47</v>
      </c>
      <c r="AE289" s="13"/>
      <c r="AF289" s="8" t="s">
        <v>48</v>
      </c>
      <c r="AG289" s="8" t="s">
        <v>49</v>
      </c>
    </row>
    <row r="290" ht="112.5" customHeight="1">
      <c r="A290" s="6" t="s">
        <v>1678</v>
      </c>
      <c r="B290" s="6" t="s">
        <v>1679</v>
      </c>
      <c r="C290" s="6" t="s">
        <v>69</v>
      </c>
      <c r="D290" s="8" t="s">
        <v>36</v>
      </c>
      <c r="E290" s="6"/>
      <c r="F290" s="10" t="s">
        <v>1696</v>
      </c>
      <c r="G290" s="10" t="s">
        <v>1687</v>
      </c>
      <c r="H290" s="10"/>
      <c r="I290" s="13" t="s">
        <v>212</v>
      </c>
      <c r="J290" s="6" t="s">
        <v>168</v>
      </c>
      <c r="K290" s="10" t="s">
        <v>1697</v>
      </c>
      <c r="L290" s="10" t="s">
        <v>1689</v>
      </c>
      <c r="M290" s="6" t="s">
        <v>43</v>
      </c>
      <c r="N290" s="11" t="s">
        <v>1683</v>
      </c>
      <c r="O290" s="11" t="s">
        <v>1690</v>
      </c>
      <c r="P290" s="12"/>
      <c r="Q290" s="13"/>
      <c r="R290" s="12"/>
      <c r="S290" s="12"/>
      <c r="T290" s="12"/>
      <c r="U290" s="12"/>
      <c r="V290" s="12"/>
      <c r="W290" s="12"/>
      <c r="X290" s="13"/>
      <c r="Y290" s="17" t="s">
        <v>45</v>
      </c>
      <c r="Z290" s="9" t="s">
        <v>1698</v>
      </c>
      <c r="AA290" s="12" t="str">
        <f t="shared" si="1"/>
        <v>{"id":"M6-NyO-36a-A-2-EN-EN","stimulus":"&lt;p&gt;A bus has traveled {{T1}} km between two stops. Type the decimals that form this number.&lt;/p&gt;","template":"&lt;p style=\"text-align:center;\"&gt;Units + tenths + hundredths + thousandths = {{T1}}&lt;/p&gt;&lt;p style=\"text-align:center;\"&gt;{{response}} + {{response}} + {{response}} + {{response}} = {{T1}}&lt;/p&gt;","hint":"&lt;p&gt;A decimal number can be decomposed into the sum of its decimals.&lt;/p&gt;","feedback":"&lt;p&gt;A decimal number can be decomposed into the sum of its decimal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AB290" s="13" t="str">
        <f t="shared" si="2"/>
        <v>M6-NyO-36a-A-2</v>
      </c>
      <c r="AC290" s="13" t="str">
        <f t="shared" si="3"/>
        <v>M6-NyO-36a-A-2-EN</v>
      </c>
      <c r="AD290" s="8" t="s">
        <v>47</v>
      </c>
      <c r="AE290" s="13"/>
      <c r="AF290" s="8" t="s">
        <v>48</v>
      </c>
      <c r="AG290" s="8" t="s">
        <v>49</v>
      </c>
    </row>
    <row r="291" ht="112.5" customHeight="1">
      <c r="A291" s="6" t="s">
        <v>1678</v>
      </c>
      <c r="B291" s="6" t="s">
        <v>1679</v>
      </c>
      <c r="C291" s="6" t="s">
        <v>69</v>
      </c>
      <c r="D291" s="8" t="s">
        <v>36</v>
      </c>
      <c r="E291" s="6"/>
      <c r="F291" s="10" t="s">
        <v>1699</v>
      </c>
      <c r="G291" s="10" t="s">
        <v>1700</v>
      </c>
      <c r="H291" s="10"/>
      <c r="I291" s="13" t="s">
        <v>212</v>
      </c>
      <c r="J291" s="6" t="s">
        <v>168</v>
      </c>
      <c r="K291" s="10" t="s">
        <v>1701</v>
      </c>
      <c r="L291" s="10" t="s">
        <v>1702</v>
      </c>
      <c r="M291" s="6" t="s">
        <v>43</v>
      </c>
      <c r="N291" s="11" t="s">
        <v>1683</v>
      </c>
      <c r="O291" s="11" t="s">
        <v>1690</v>
      </c>
      <c r="P291" s="12"/>
      <c r="Q291" s="13"/>
      <c r="R291" s="12"/>
      <c r="S291" s="12"/>
      <c r="T291" s="12"/>
      <c r="U291" s="12"/>
      <c r="V291" s="12"/>
      <c r="W291" s="12"/>
      <c r="X291" s="13"/>
      <c r="Y291" s="17" t="s">
        <v>45</v>
      </c>
      <c r="Z291" s="9" t="s">
        <v>1703</v>
      </c>
      <c r="AA291" s="12" t="str">
        <f t="shared" si="1"/>
        <v>{"id":"M6-NyO-36a-A-3-EN-EN","stimulus":"&lt;p&gt;Mariana spent ${{T1}} on a gift for her sister. Type the decimals that make up this number.&lt;/p&gt;","template":"&lt;p style=\"text-align:center;\"&gt;Units + tenths + hundredths = {{T1}}&lt;/p&gt;&lt;p style=\"text-align:center;\"&gt;{{response}} + {{response}} + {{response}} = {{T1}}&lt;/p&gt;","hint":"&lt;p&gt;A decimal number can be broken down into the addition of its decimals.&lt;/p&gt;","feedback":"&lt;p&gt;A decimal number can be broken down into the addition of its decimals.&lt;/p&gt;","seed":{"parameters":[{"name":"Q1","min":1,"max":9,"step":1},{"name":"Q2","min":1,"max":9,"step":1},{"name":"Q3","min":1,"max":9,"step":1}],"calculated":[{"name":"T1","function":"Lemonlib.round({{Q1}}+{{Q2}}/10+{{Q3}}/100,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AB291" s="13" t="str">
        <f t="shared" si="2"/>
        <v>M6-NyO-36a-A-3</v>
      </c>
      <c r="AC291" s="13" t="str">
        <f t="shared" si="3"/>
        <v>M6-NyO-36a-A-3-EN</v>
      </c>
      <c r="AD291" s="8" t="s">
        <v>47</v>
      </c>
      <c r="AE291" s="13"/>
      <c r="AF291" s="8" t="s">
        <v>48</v>
      </c>
      <c r="AG291" s="8" t="s">
        <v>49</v>
      </c>
    </row>
    <row r="292" ht="112.5" customHeight="1">
      <c r="A292" s="6" t="s">
        <v>1704</v>
      </c>
      <c r="B292" s="6" t="s">
        <v>1705</v>
      </c>
      <c r="C292" s="6" t="s">
        <v>35</v>
      </c>
      <c r="D292" s="7" t="s">
        <v>36</v>
      </c>
      <c r="E292" s="6"/>
      <c r="F292" s="10" t="s">
        <v>1706</v>
      </c>
      <c r="G292" s="10" t="s">
        <v>1707</v>
      </c>
      <c r="H292" s="10"/>
      <c r="I292" s="13"/>
      <c r="J292" s="17" t="s">
        <v>196</v>
      </c>
      <c r="K292" s="10" t="s">
        <v>1708</v>
      </c>
      <c r="L292" s="11" t="s">
        <v>1709</v>
      </c>
      <c r="M292" s="10" t="s">
        <v>43</v>
      </c>
      <c r="N292" s="11" t="s">
        <v>1710</v>
      </c>
      <c r="O292" s="11" t="s">
        <v>1711</v>
      </c>
      <c r="P292" s="12"/>
      <c r="Q292" s="13"/>
      <c r="R292" s="12"/>
      <c r="S292" s="12"/>
      <c r="T292" s="12"/>
      <c r="U292" s="12"/>
      <c r="V292" s="12"/>
      <c r="W292" s="12"/>
      <c r="X292" s="13"/>
      <c r="Y292" s="17" t="s">
        <v>45</v>
      </c>
      <c r="Z292" s="9" t="s">
        <v>1712</v>
      </c>
      <c r="AA292" s="12" t="str">
        <f t="shared" si="1"/>
        <v>{"id":"M6-NyO-53a-I-1-EN-EN","stimulus":"&lt;p&gt;Drag the correct numbers.&lt;/p&gt;","template":"&lt;p&gt;The approximation of {{T1}} to the units is {{response}}.&lt;/p&gt;&lt;p&gt;The approximation of {{T1}} to the hundredths is {{response}}.&lt;/p&gt;","hint":"&lt;p&gt;To round a number, you must find which two it is between and choose the closest one.&lt;/p&gt;","feedback":"&lt;p&gt;To round a number, you must find which two it is between and choose the closest one.&lt;/p&gt;","seed":{"parameters":[{"name":"Q1","label":null,"min":1,"max":999,"step":1},{"name":"Q2","label":null,"list":[2,3,4,6,7,8]}],"calculated":[{"name":"T1","label":"{{function}}","function":"Lemonlib.round({{Q1}}/100+{{Q2}}/1000,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As {{T1}} is {{T4}} tenths from {{T2}} and {{T5}} tenths from {{T3}}, the nearest unit is {{function}}."},{"name":"A2","label":"{{function}}","function":"Lemonlib.round({{T1}},2)","feedback":"As {{T1}} is {{T8}} thousandths from {{T2}} and {{T9}} thousandths from {{T3}}, the nearest hundredth is {{function}}."},{"name":"A3","label":"{{function}}","function":"Lemonlib.round({{T1}},1)","incorrect":true},{"name":"A4","label":"{{function}}","function":"{{T1}}","incorrect":true}],"uniques":true},"algorithm":{"name":"calculateOperation","template":"Cloze with drag &amp; drop","params":{"keyboard":"INTERMEDIATE"}}}</v>
      </c>
      <c r="AB292" s="13" t="str">
        <f t="shared" si="2"/>
        <v>M6-NyO-53a-I-1</v>
      </c>
      <c r="AC292" s="13" t="str">
        <f t="shared" si="3"/>
        <v>M6-NyO-53a-I-1-EN</v>
      </c>
      <c r="AD292" s="8" t="s">
        <v>47</v>
      </c>
      <c r="AE292" s="13"/>
      <c r="AF292" s="8" t="s">
        <v>48</v>
      </c>
      <c r="AG292" s="8" t="s">
        <v>49</v>
      </c>
    </row>
    <row r="293" ht="112.5" customHeight="1">
      <c r="A293" s="6" t="s">
        <v>1704</v>
      </c>
      <c r="B293" s="6" t="s">
        <v>1705</v>
      </c>
      <c r="C293" s="6" t="s">
        <v>35</v>
      </c>
      <c r="D293" s="7" t="s">
        <v>36</v>
      </c>
      <c r="E293" s="6"/>
      <c r="F293" s="10" t="s">
        <v>1706</v>
      </c>
      <c r="G293" s="10" t="s">
        <v>1713</v>
      </c>
      <c r="H293" s="10"/>
      <c r="I293" s="13"/>
      <c r="J293" s="17" t="s">
        <v>196</v>
      </c>
      <c r="K293" s="10" t="s">
        <v>1708</v>
      </c>
      <c r="L293" s="11" t="s">
        <v>1714</v>
      </c>
      <c r="M293" s="10" t="s">
        <v>43</v>
      </c>
      <c r="N293" s="11" t="s">
        <v>1710</v>
      </c>
      <c r="O293" s="11" t="s">
        <v>1715</v>
      </c>
      <c r="P293" s="12"/>
      <c r="Q293" s="13"/>
      <c r="R293" s="12"/>
      <c r="S293" s="12"/>
      <c r="T293" s="12"/>
      <c r="U293" s="12"/>
      <c r="V293" s="12"/>
      <c r="W293" s="12"/>
      <c r="X293" s="13"/>
      <c r="Y293" s="17" t="s">
        <v>45</v>
      </c>
      <c r="Z293" s="9" t="s">
        <v>1716</v>
      </c>
      <c r="AA293" s="12" t="str">
        <f t="shared" si="1"/>
        <v>{"id":"M6-NyO-53a-I-2-EN-EN","stimulus":"&lt;p&gt;Drag the correct numbers.&lt;/p&gt;","template":"&lt;p&gt;The approximation of {{T1}} to the hundredths is {{response}}.&lt;/p&gt;&lt;p&gt;The approximation of {{T1}} to the tenths is {{response}}.&lt;/p&gt;","hint":"&lt;p&gt;To round a number, you need to look for which two numbers it is between and choose the closest one.&lt;/p&gt;","feedback":"&lt;p&gt;To round a number, you need to look for which two numbers it is between and choose the closest one.&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Since {{T1}} is {{T4}} thousandths from {{T2}} and {{T5}} thousandths from {{T3}}, the closest hundredth is {{function}}."},{"name":"A2","label":"{{function}}","function":"Lemonlib.round({{T1}},1)","feedback":"Since {{T1}} is {{T8}} thousandths from {{T6}} and {{T9}} thousandths from {{T7}}, the closest tenth is {{function}}."},{"name":"A3","label":"{{function}}","function":"math.round({{T1}})","incorrect":true},{"name":"A4","label":"{{function}}","function":"{{T1}}","incorrect":true}],"uniques":true},"algorithm":{"name":"calculateOperation","template":"Cloze with drag &amp; drop","params":{"keyboard":"INTERMEDIATE"}}}</v>
      </c>
      <c r="AB293" s="13" t="str">
        <f t="shared" si="2"/>
        <v>M6-NyO-53a-I-2</v>
      </c>
      <c r="AC293" s="13" t="str">
        <f t="shared" si="3"/>
        <v>M6-NyO-53a-I-2-EN</v>
      </c>
      <c r="AD293" s="8" t="s">
        <v>47</v>
      </c>
      <c r="AE293" s="13"/>
      <c r="AF293" s="8" t="s">
        <v>48</v>
      </c>
      <c r="AG293" s="8" t="s">
        <v>49</v>
      </c>
    </row>
    <row r="294" ht="112.5" customHeight="1">
      <c r="A294" s="6" t="s">
        <v>1704</v>
      </c>
      <c r="B294" s="6" t="s">
        <v>1705</v>
      </c>
      <c r="C294" s="6" t="s">
        <v>50</v>
      </c>
      <c r="D294" s="8" t="s">
        <v>36</v>
      </c>
      <c r="E294" s="6"/>
      <c r="F294" s="11" t="s">
        <v>1717</v>
      </c>
      <c r="G294" s="11" t="s">
        <v>1718</v>
      </c>
      <c r="H294" s="10"/>
      <c r="I294" s="13"/>
      <c r="J294" s="6" t="s">
        <v>168</v>
      </c>
      <c r="K294" s="10" t="s">
        <v>1708</v>
      </c>
      <c r="L294" s="11" t="s">
        <v>1719</v>
      </c>
      <c r="M294" s="10" t="s">
        <v>43</v>
      </c>
      <c r="N294" s="11" t="s">
        <v>1710</v>
      </c>
      <c r="O294" s="11" t="s">
        <v>1720</v>
      </c>
      <c r="P294" s="12"/>
      <c r="Q294" s="13"/>
      <c r="R294" s="12"/>
      <c r="S294" s="12"/>
      <c r="T294" s="12"/>
      <c r="U294" s="12"/>
      <c r="V294" s="12"/>
      <c r="W294" s="12"/>
      <c r="X294" s="13"/>
      <c r="Y294" s="17" t="s">
        <v>45</v>
      </c>
      <c r="Z294" s="9" t="s">
        <v>1721</v>
      </c>
      <c r="AA294" s="12" t="str">
        <f t="shared" si="1"/>
        <v>{"id":"M6-NyO-53a-E-1-EN-EN","stimulus":"&lt;p&gt;Round to the hundredths.&lt;/p&gt;","template":"&lt;p style=\"text-align:center;\"&gt;{{T1}} → {{response}}&lt;/p&gt;","hint":"&lt;p&gt;To round a number, you must find the two numbers between which it lies and choose the closest one.&lt;/p&gt;","feedback":"&lt;p&gt;To approximate a number to the hundredths, you need to find between which two hundredths it lies. In this case, between {{T2}} and {{T3}}.&lt;/p&gt;&lt;p&gt;Next, you need to check which of the two it is closest to. In this case, {{T1}} is {{T4}} thousandths from {{T2}} and {{T5}} thousandths from {{T3}}, so the closest hundredth is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AB294" s="13" t="str">
        <f t="shared" si="2"/>
        <v>M6-NyO-53a-E-1</v>
      </c>
      <c r="AC294" s="13" t="str">
        <f t="shared" si="3"/>
        <v>M6-NyO-53a-E-1-EN</v>
      </c>
      <c r="AD294" s="8" t="s">
        <v>47</v>
      </c>
      <c r="AE294" s="13"/>
      <c r="AF294" s="8" t="s">
        <v>48</v>
      </c>
      <c r="AG294" s="8" t="s">
        <v>49</v>
      </c>
    </row>
    <row r="295" ht="112.5" customHeight="1">
      <c r="A295" s="6" t="s">
        <v>1704</v>
      </c>
      <c r="B295" s="6" t="s">
        <v>1705</v>
      </c>
      <c r="C295" s="8" t="s">
        <v>50</v>
      </c>
      <c r="D295" s="8" t="s">
        <v>36</v>
      </c>
      <c r="E295" s="6"/>
      <c r="F295" s="11" t="s">
        <v>1722</v>
      </c>
      <c r="G295" s="11" t="s">
        <v>1718</v>
      </c>
      <c r="H295" s="10"/>
      <c r="I295" s="13"/>
      <c r="J295" s="6" t="s">
        <v>168</v>
      </c>
      <c r="K295" s="10" t="s">
        <v>1723</v>
      </c>
      <c r="L295" s="11" t="s">
        <v>1724</v>
      </c>
      <c r="M295" s="10" t="s">
        <v>43</v>
      </c>
      <c r="N295" s="11" t="s">
        <v>1710</v>
      </c>
      <c r="O295" s="11" t="s">
        <v>1725</v>
      </c>
      <c r="P295" s="12"/>
      <c r="Q295" s="13"/>
      <c r="R295" s="12"/>
      <c r="S295" s="12"/>
      <c r="T295" s="12"/>
      <c r="U295" s="12"/>
      <c r="V295" s="12"/>
      <c r="W295" s="12"/>
      <c r="X295" s="13"/>
      <c r="Y295" s="17" t="s">
        <v>45</v>
      </c>
      <c r="Z295" s="9" t="s">
        <v>1726</v>
      </c>
      <c r="AA295" s="12" t="str">
        <f t="shared" si="1"/>
        <v>{"id":"M6-NyO-53a-E-2-EN-EN","stimulus":"&lt;p&gt;Approximate to the tenths.&lt;/p&gt;","template":"&lt;p style=\"text-align:center;\"&gt;{{T1}} → {{response}}&lt;/p&gt;","hint":"&lt;p&gt;To round a number, look for which two it is between and choose the closest one.&lt;/p&gt;","feedback":"&lt;p&gt;To approximate a number to the tenths, look for which two tenths it is between. In this case, between {{T2}} and {{T3}}.&lt;/p&gt;&lt;p&gt;Next, check which of the two it is closest to. In this case, {{T1}} is {{T4}} hundredths from {{T2}} and {{T5}} hundredths from {{T3}}, so the closest tenth is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AB295" s="13" t="str">
        <f t="shared" si="2"/>
        <v>M6-NyO-53a-E-2</v>
      </c>
      <c r="AC295" s="13" t="str">
        <f t="shared" si="3"/>
        <v>M6-NyO-53a-E-2-EN</v>
      </c>
      <c r="AD295" s="8" t="s">
        <v>47</v>
      </c>
      <c r="AE295" s="13"/>
      <c r="AF295" s="8" t="s">
        <v>48</v>
      </c>
      <c r="AG295" s="8" t="s">
        <v>49</v>
      </c>
    </row>
    <row r="296" ht="112.5" customHeight="1">
      <c r="A296" s="6" t="s">
        <v>1704</v>
      </c>
      <c r="B296" s="6" t="s">
        <v>1705</v>
      </c>
      <c r="C296" s="8" t="s">
        <v>50</v>
      </c>
      <c r="D296" s="8" t="s">
        <v>36</v>
      </c>
      <c r="E296" s="6"/>
      <c r="F296" s="11" t="s">
        <v>1727</v>
      </c>
      <c r="G296" s="11" t="s">
        <v>1718</v>
      </c>
      <c r="H296" s="10"/>
      <c r="I296" s="13"/>
      <c r="J296" s="6" t="s">
        <v>168</v>
      </c>
      <c r="K296" s="10" t="s">
        <v>1728</v>
      </c>
      <c r="L296" s="11" t="s">
        <v>1729</v>
      </c>
      <c r="M296" s="10" t="s">
        <v>43</v>
      </c>
      <c r="N296" s="11" t="s">
        <v>1710</v>
      </c>
      <c r="O296" s="11" t="s">
        <v>1730</v>
      </c>
      <c r="P296" s="12"/>
      <c r="Q296" s="13"/>
      <c r="R296" s="12"/>
      <c r="S296" s="12"/>
      <c r="T296" s="12"/>
      <c r="U296" s="12"/>
      <c r="V296" s="12"/>
      <c r="W296" s="12"/>
      <c r="X296" s="13"/>
      <c r="Y296" s="17" t="s">
        <v>45</v>
      </c>
      <c r="Z296" s="9" t="s">
        <v>1731</v>
      </c>
      <c r="AA296" s="12" t="str">
        <f t="shared" si="1"/>
        <v>{"id":"M6-NyO-53a-E-3-EN-EN","stimulus":"&lt;p&gt;Round to the nearest unit.&lt;/p&gt;","template":"&lt;p style=\"text-align:center;\"&gt;{{T1}} → {{response}}&lt;/p&gt;","hint":"&lt;p&gt;To round a number, you have to find the two closest numbers and choose the nearest one.&lt;/p&gt;","feedback":"&lt;p&gt;To round a number to the nearest unit, you have to find the two closest units. In this case, between {{T2}} and {{T3}}.&lt;/p&gt;&lt;p&gt;Next, you have to check which of the two is closer. In this case, {{T1}} is {{T4}} tenths from {{T2}} and {{T5}} tenths from {{T3}}, so the nearest unit is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AB296" s="13" t="str">
        <f t="shared" si="2"/>
        <v>M6-NyO-53a-E-3</v>
      </c>
      <c r="AC296" s="13" t="str">
        <f t="shared" si="3"/>
        <v>M6-NyO-53a-E-3-EN</v>
      </c>
      <c r="AD296" s="8" t="s">
        <v>47</v>
      </c>
      <c r="AE296" s="13"/>
      <c r="AF296" s="8" t="s">
        <v>48</v>
      </c>
      <c r="AG296" s="8" t="s">
        <v>49</v>
      </c>
    </row>
    <row r="297" ht="112.5" customHeight="1">
      <c r="A297" s="6" t="s">
        <v>1704</v>
      </c>
      <c r="B297" s="6" t="s">
        <v>1705</v>
      </c>
      <c r="C297" s="8" t="s">
        <v>69</v>
      </c>
      <c r="D297" s="8" t="s">
        <v>36</v>
      </c>
      <c r="E297" s="6"/>
      <c r="F297" s="11" t="s">
        <v>1732</v>
      </c>
      <c r="G297" s="10" t="s">
        <v>1733</v>
      </c>
      <c r="H297" s="10"/>
      <c r="I297" s="13"/>
      <c r="J297" s="6" t="s">
        <v>168</v>
      </c>
      <c r="K297" s="10" t="s">
        <v>1734</v>
      </c>
      <c r="L297" s="11" t="s">
        <v>1735</v>
      </c>
      <c r="M297" s="10" t="s">
        <v>43</v>
      </c>
      <c r="N297" s="11" t="s">
        <v>1736</v>
      </c>
      <c r="O297" s="11" t="s">
        <v>1730</v>
      </c>
      <c r="P297" s="12"/>
      <c r="Q297" s="13"/>
      <c r="R297" s="12"/>
      <c r="S297" s="12"/>
      <c r="T297" s="12"/>
      <c r="U297" s="12"/>
      <c r="V297" s="12"/>
      <c r="W297" s="12"/>
      <c r="X297" s="13"/>
      <c r="Y297" s="17" t="s">
        <v>45</v>
      </c>
      <c r="Z297" s="9" t="s">
        <v>1737</v>
      </c>
      <c r="AA297" s="12" t="str">
        <f t="shared" si="1"/>
        <v>{"id":"M6-NyO-53a-A-1-EN-EN","stimulus":"&lt;p&gt;In a factory, they have noticed that one of their flour sacks weighs {{T1}} kg. Approximate this mass to the units.&lt;/p&gt;","template":"&lt;p style=\"text-align:center;\"&gt;{{T1}} kg → {{response}} kg&lt;/p&gt;","hint":"&lt;p&gt;To round a number, you need to find the two numbers between which it is located and choose the closest one.&lt;/p&gt;","feedback":"&lt;p&gt;To approximate a number to the units, you need to find the two units between which it is located. In this case, between {{T2}} and {{T3}}.&lt;/p&gt;&lt;p&gt;Next, check which of the two is closest. In this case, {{T1}} is {{T4}} tenths away from {{T2}} and {{T5}} tenths away from {{T3}}, so the closest unit is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AB297" s="13" t="str">
        <f t="shared" si="2"/>
        <v>M6-NyO-53a-A-1</v>
      </c>
      <c r="AC297" s="13" t="str">
        <f t="shared" si="3"/>
        <v>M6-NyO-53a-A-1-EN</v>
      </c>
      <c r="AD297" s="8" t="s">
        <v>47</v>
      </c>
      <c r="AE297" s="13"/>
      <c r="AF297" s="8" t="s">
        <v>48</v>
      </c>
      <c r="AG297" s="8" t="s">
        <v>49</v>
      </c>
    </row>
    <row r="298" ht="112.5" customHeight="1">
      <c r="A298" s="6" t="s">
        <v>1704</v>
      </c>
      <c r="B298" s="6" t="s">
        <v>1705</v>
      </c>
      <c r="C298" s="8" t="s">
        <v>69</v>
      </c>
      <c r="D298" s="8" t="s">
        <v>36</v>
      </c>
      <c r="E298" s="6"/>
      <c r="F298" s="11" t="s">
        <v>1738</v>
      </c>
      <c r="G298" s="10" t="s">
        <v>1739</v>
      </c>
      <c r="H298" s="10"/>
      <c r="I298" s="13"/>
      <c r="J298" s="6" t="s">
        <v>168</v>
      </c>
      <c r="K298" s="10" t="s">
        <v>1740</v>
      </c>
      <c r="L298" s="11" t="s">
        <v>1741</v>
      </c>
      <c r="M298" s="10" t="s">
        <v>43</v>
      </c>
      <c r="N298" s="11" t="s">
        <v>1736</v>
      </c>
      <c r="O298" s="11" t="s">
        <v>1720</v>
      </c>
      <c r="P298" s="12"/>
      <c r="Q298" s="13"/>
      <c r="R298" s="12"/>
      <c r="S298" s="12"/>
      <c r="T298" s="12"/>
      <c r="U298" s="12"/>
      <c r="V298" s="12"/>
      <c r="W298" s="12"/>
      <c r="X298" s="13"/>
      <c r="Y298" s="17" t="s">
        <v>45</v>
      </c>
      <c r="Z298" s="9" t="s">
        <v>1742</v>
      </c>
      <c r="AA298" s="12" t="str">
        <f t="shared" si="1"/>
        <v>{"id":"M6-NyO-53a-A-2-EN-EN","stimulus":"&lt;p&gt;An athlete has made a long jump of {{T1}} m. Approximate this distance to the hundredths.&lt;/p&gt;","template":"&lt;p style=\"text-align:center;\"&gt;{{T1}} m → {{response}} m&lt;/p&gt;","hint":"&lt;p&gt;To round a number, look for the two numbers it is between and choose the closest one.&lt;/p&gt;","feedback":"&lt;p&gt;To approximate a number to the hundredths, look for the two-hundredths it is between. In this case, between {{T2}} and {{T3}}.&lt;/p&gt;&lt;p&gt;Next, check which of the two is closest. In this case, {{T1}} is {{T4}} thousandths away from {{T2}} and {{T5}} thousandths away from {{T3}}, so the closest hundredth is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AB298" s="13" t="str">
        <f t="shared" si="2"/>
        <v>M6-NyO-53a-A-2</v>
      </c>
      <c r="AC298" s="13" t="str">
        <f t="shared" si="3"/>
        <v>M6-NyO-53a-A-2-EN</v>
      </c>
      <c r="AD298" s="8" t="s">
        <v>47</v>
      </c>
      <c r="AE298" s="13"/>
      <c r="AF298" s="8" t="s">
        <v>48</v>
      </c>
      <c r="AG298" s="8" t="s">
        <v>49</v>
      </c>
    </row>
    <row r="299" ht="112.5" customHeight="1">
      <c r="A299" s="6" t="s">
        <v>1704</v>
      </c>
      <c r="B299" s="6" t="s">
        <v>1705</v>
      </c>
      <c r="C299" s="8" t="s">
        <v>69</v>
      </c>
      <c r="D299" s="7" t="s">
        <v>36</v>
      </c>
      <c r="E299" s="6"/>
      <c r="F299" s="11" t="s">
        <v>1743</v>
      </c>
      <c r="G299" s="11" t="s">
        <v>1744</v>
      </c>
      <c r="H299" s="10"/>
      <c r="I299" s="13"/>
      <c r="J299" s="6" t="s">
        <v>168</v>
      </c>
      <c r="K299" s="11" t="s">
        <v>1745</v>
      </c>
      <c r="L299" s="10" t="s">
        <v>1746</v>
      </c>
      <c r="M299" s="10" t="s">
        <v>43</v>
      </c>
      <c r="N299" s="11" t="s">
        <v>1736</v>
      </c>
      <c r="O299" s="11" t="s">
        <v>1747</v>
      </c>
      <c r="P299" s="12"/>
      <c r="Q299" s="13"/>
      <c r="R299" s="12"/>
      <c r="S299" s="12"/>
      <c r="T299" s="12"/>
      <c r="U299" s="12"/>
      <c r="V299" s="12"/>
      <c r="W299" s="12"/>
      <c r="X299" s="13"/>
      <c r="Y299" s="17" t="s">
        <v>45</v>
      </c>
      <c r="Z299" s="9" t="s">
        <v>1748</v>
      </c>
      <c r="AA299" s="12" t="str">
        <f t="shared" si="1"/>
        <v>{"id":"M6-NyO-53a-A-3-EN-EN","stimulus":"&lt;p&gt;A teacher has graded an exam with {{T1}} points. Round this score to the tenths.&lt;/p&gt;","template":"&lt;p&gt;{{response}} points&lt;/p&gt;","hint":"&lt;p&gt;To round a number, you have to look between which two it is and choose the closest one.&lt;/p&gt;","feedback":"&lt;p&gt;To approximate a number to the tenths, look between which two tenths it is. In this case, between {{T2}} and {{T3}}.&lt;/p&gt;&lt;p&gt;Next, check which of the two is closest. In this case, {{T1}} is {{T4}} hundredths away from {{T2}} and {{T5}} hundredths away from {{T3}}, so the closest tenth is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AB299" s="13" t="str">
        <f t="shared" si="2"/>
        <v>M6-NyO-53a-A-3</v>
      </c>
      <c r="AC299" s="13" t="str">
        <f t="shared" si="3"/>
        <v>M6-NyO-53a-A-3-EN</v>
      </c>
      <c r="AD299" s="8" t="s">
        <v>47</v>
      </c>
      <c r="AE299" s="8" t="s">
        <v>572</v>
      </c>
      <c r="AF299" s="8" t="s">
        <v>48</v>
      </c>
      <c r="AG299" s="8" t="s">
        <v>49</v>
      </c>
    </row>
    <row r="300" ht="112.5" customHeight="1">
      <c r="A300" s="6" t="s">
        <v>1749</v>
      </c>
      <c r="B300" s="6" t="s">
        <v>1750</v>
      </c>
      <c r="C300" s="6" t="s">
        <v>35</v>
      </c>
      <c r="D300" s="7" t="s">
        <v>36</v>
      </c>
      <c r="E300" s="6"/>
      <c r="F300" s="9" t="s">
        <v>1751</v>
      </c>
      <c r="G300" s="25"/>
      <c r="H300" s="10"/>
      <c r="I300" s="13" t="s">
        <v>212</v>
      </c>
      <c r="J300" s="21" t="s">
        <v>262</v>
      </c>
      <c r="K300" s="10" t="s">
        <v>1752</v>
      </c>
      <c r="L300" s="10" t="s">
        <v>1753</v>
      </c>
      <c r="M300" s="6" t="s">
        <v>43</v>
      </c>
      <c r="N300" s="11" t="s">
        <v>1754</v>
      </c>
      <c r="O300" s="11" t="s">
        <v>1755</v>
      </c>
      <c r="P300" s="10"/>
      <c r="Q300" s="13"/>
      <c r="R300" s="12"/>
      <c r="S300" s="12"/>
      <c r="T300" s="12"/>
      <c r="U300" s="12"/>
      <c r="V300" s="12"/>
      <c r="W300" s="12"/>
      <c r="X300" s="13"/>
      <c r="Y300" s="17" t="s">
        <v>45</v>
      </c>
      <c r="Z300" s="9" t="s">
        <v>1756</v>
      </c>
      <c r="AA300" s="12" t="str">
        <f t="shared" si="1"/>
        <v>{"id":"M6-NyO-37a-I-1-EN-EN","stimulus":"&lt;p&gt;Choose the result of the following addition.&lt;/p&gt;&lt;p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AB300" s="13" t="str">
        <f t="shared" si="2"/>
        <v>M6-NyO-37a-I-1</v>
      </c>
      <c r="AC300" s="13" t="str">
        <f t="shared" si="3"/>
        <v>M6-NyO-37a-I-1-EN</v>
      </c>
      <c r="AD300" s="8" t="s">
        <v>47</v>
      </c>
      <c r="AE300" s="13"/>
      <c r="AF300" s="8" t="s">
        <v>48</v>
      </c>
      <c r="AG300" s="8" t="s">
        <v>49</v>
      </c>
    </row>
    <row r="301" ht="112.5" customHeight="1">
      <c r="A301" s="6" t="s">
        <v>1749</v>
      </c>
      <c r="B301" s="6" t="s">
        <v>1750</v>
      </c>
      <c r="C301" s="6" t="s">
        <v>50</v>
      </c>
      <c r="D301" s="7" t="s">
        <v>36</v>
      </c>
      <c r="E301" s="6"/>
      <c r="F301" s="16" t="s">
        <v>1757</v>
      </c>
      <c r="G301" s="11" t="s">
        <v>1758</v>
      </c>
      <c r="H301" s="10"/>
      <c r="I301" s="13" t="s">
        <v>212</v>
      </c>
      <c r="J301" s="6" t="s">
        <v>168</v>
      </c>
      <c r="K301" s="10" t="s">
        <v>1759</v>
      </c>
      <c r="L301" s="11" t="s">
        <v>1760</v>
      </c>
      <c r="M301" s="6" t="s">
        <v>43</v>
      </c>
      <c r="N301" s="11" t="s">
        <v>1754</v>
      </c>
      <c r="O301" s="11" t="s">
        <v>1755</v>
      </c>
      <c r="P301" s="10"/>
      <c r="Q301" s="13"/>
      <c r="R301" s="12"/>
      <c r="S301" s="12"/>
      <c r="T301" s="12"/>
      <c r="U301" s="12"/>
      <c r="V301" s="12"/>
      <c r="W301" s="12"/>
      <c r="X301" s="13"/>
      <c r="Y301" s="17" t="s">
        <v>45</v>
      </c>
      <c r="Z301" s="9" t="s">
        <v>1761</v>
      </c>
      <c r="AA301" s="12" t="str">
        <f t="shared" si="1"/>
        <v>{"id":"M6-NyO-37a-E-1-EN-EN","stimulus":"&lt;p&gt;Calculate this addition.&lt;/p&gt;","template":"&lt;p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AB301" s="13" t="str">
        <f t="shared" si="2"/>
        <v>M6-NyO-37a-E-1</v>
      </c>
      <c r="AC301" s="13" t="str">
        <f t="shared" si="3"/>
        <v>M6-NyO-37a-E-1-EN</v>
      </c>
      <c r="AD301" s="8" t="s">
        <v>47</v>
      </c>
      <c r="AE301" s="13"/>
      <c r="AF301" s="8" t="s">
        <v>48</v>
      </c>
      <c r="AG301" s="8" t="s">
        <v>49</v>
      </c>
    </row>
    <row r="302" ht="112.5" customHeight="1">
      <c r="A302" s="6" t="s">
        <v>1749</v>
      </c>
      <c r="B302" s="6" t="s">
        <v>1750</v>
      </c>
      <c r="C302" s="6" t="s">
        <v>69</v>
      </c>
      <c r="D302" s="7" t="s">
        <v>36</v>
      </c>
      <c r="E302" s="6"/>
      <c r="F302" s="9" t="s">
        <v>1762</v>
      </c>
      <c r="G302" s="11" t="s">
        <v>1763</v>
      </c>
      <c r="H302" s="10"/>
      <c r="I302" s="13" t="s">
        <v>212</v>
      </c>
      <c r="J302" s="6" t="s">
        <v>168</v>
      </c>
      <c r="K302" s="11" t="s">
        <v>1764</v>
      </c>
      <c r="L302" s="11" t="s">
        <v>1765</v>
      </c>
      <c r="M302" s="6" t="s">
        <v>43</v>
      </c>
      <c r="N302" s="11" t="s">
        <v>1766</v>
      </c>
      <c r="O302" s="11" t="s">
        <v>1767</v>
      </c>
      <c r="P302" s="11"/>
      <c r="Q302" s="13"/>
      <c r="R302" s="12"/>
      <c r="S302" s="12"/>
      <c r="T302" s="12"/>
      <c r="U302" s="12"/>
      <c r="V302" s="12"/>
      <c r="W302" s="12"/>
      <c r="X302" s="13"/>
      <c r="Y302" s="17" t="s">
        <v>45</v>
      </c>
      <c r="Z302" s="9" t="s">
        <v>1768</v>
      </c>
      <c r="AA302" s="12" t="str">
        <f t="shared" si="1"/>
        <v>{
    "id": "M6-NyO-37a-A-1-EN-EN",
    "stimulus": "&lt;p&gt;Sebastian has driven &lt;span class=\"no-break\"&gt;{{T2}} km&lt;/span&gt; until he reached a gas station and then drove &lt;span class=\"no-break\"&gt;{{T3}} km&lt;/span&gt; to get to his destination. How much distance has he traveled in total?&lt;/p&gt;",
    "template": "&lt;p&gt;He has traveled {{response}} km.&lt;/p&gt;",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
    "seed": {
        "parameters": [
            {
                "name": "Q2",
                "min": 1001,
                "max": 6001,
                "step": 2
            },
            {
                "name": "Q3",
                "min": 1001,
                "max": 7001,
                "step": 2
            }
        ],
        "calculated": [
            {
                "name": "T2",
                "function": "Lemonlib.round({{Q2}}/100,2)",
                "temp": "true"
            },
            {
                "name": "T3",
                "function": "Lemonlib.round({{Q3}}/100,2)",
                "temp": "true"
            },
            {
                "name": "T4",
                "function": "Lemonlib.round({{T2}}+{{T3}}-math.floor(({{T2}}+{{T3}})/10)*10,2)",
                "temp": "true"
            },
            {
                "name": "T5",
                "label": "{{function}}",
                "function": "if({{T4}}*100 % 100 == 0){''+'{{T4}}'+'.00'}else if({{T4}}*100 % 10 == 0){''+'{{T4}}'+'0'}else{''+'{{T4}}'}",
                "temp": "true"
            },
            {
                "name": "T6",
                "label": "{{function}}",
                "function": "Lemonlib.round({{T2}}+{{T3}}, 2)",
                "temp": "true"
            },
            {
                "name": "A1",
                "label": "{{function}}",
                "function": "if({{T6}}*100 % 100 == 0){''+'{{T6}}'+'.00'}else if({{T6}}*100 % 10 == 0){''+'{{T6}}'+'0'}else{''+'{{T6}}'}"
            }
        ],
        "uniques": true
    },
    "algorithm": {
        "name": "calculateOperation",
        "params": {
            "method": "equivSymbolic",
            "keyboard": "INTERMEDIATE"
        }
    }
}</v>
      </c>
      <c r="AB302" s="13" t="str">
        <f t="shared" si="2"/>
        <v>M6-NyO-37a-A-1</v>
      </c>
      <c r="AC302" s="13" t="str">
        <f t="shared" si="3"/>
        <v>M6-NyO-37a-A-1-EN</v>
      </c>
      <c r="AD302" s="8" t="s">
        <v>47</v>
      </c>
      <c r="AE302" s="13"/>
      <c r="AF302" s="8" t="s">
        <v>48</v>
      </c>
      <c r="AG302" s="8" t="s">
        <v>49</v>
      </c>
    </row>
    <row r="303" ht="112.5" customHeight="1">
      <c r="A303" s="6" t="s">
        <v>1749</v>
      </c>
      <c r="B303" s="6" t="s">
        <v>1750</v>
      </c>
      <c r="C303" s="6" t="s">
        <v>69</v>
      </c>
      <c r="D303" s="7" t="s">
        <v>36</v>
      </c>
      <c r="E303" s="6"/>
      <c r="F303" s="9" t="s">
        <v>1769</v>
      </c>
      <c r="G303" s="11" t="s">
        <v>1770</v>
      </c>
      <c r="H303" s="10"/>
      <c r="I303" s="6" t="s">
        <v>212</v>
      </c>
      <c r="J303" s="6" t="s">
        <v>168</v>
      </c>
      <c r="K303" s="24" t="s">
        <v>1771</v>
      </c>
      <c r="L303" s="11" t="s">
        <v>1772</v>
      </c>
      <c r="M303" s="6" t="s">
        <v>43</v>
      </c>
      <c r="N303" s="11" t="s">
        <v>1773</v>
      </c>
      <c r="O303" s="11" t="s">
        <v>1774</v>
      </c>
      <c r="P303" s="11"/>
      <c r="Q303" s="13"/>
      <c r="R303" s="12"/>
      <c r="S303" s="12"/>
      <c r="T303" s="12"/>
      <c r="U303" s="12"/>
      <c r="V303" s="12"/>
      <c r="W303" s="12"/>
      <c r="X303" s="13"/>
      <c r="Y303" s="17" t="s">
        <v>45</v>
      </c>
      <c r="Z303" s="9" t="s">
        <v>1775</v>
      </c>
      <c r="AA303" s="12" t="str">
        <f t="shared" si="1"/>
        <v>{
    "id": "M6-NyO-37a-A-2-EN-EN",
    "stimulus": "&lt;p&gt;In a store, the price of a {{Q4}} game is &lt;span class=\"no-break\"&gt;${{T1}}&lt;/span&gt; and the price of a {{Q5}} movie is &lt;span class=\"no-break\"&gt;${{T2}}.&lt;/span&gt; If a customer buys one item of each type, how much do they have to pay?&lt;/p&gt;",
    "template": "&lt;p&gt;They have to pay ${{response}}.&lt;/p&gt;",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
    "seed": {
        "parameters": [
            {
                "name": "Q1",
                "min": 2501,
                "max": 3501,
                "step": 2
            },
            {
                "name": "Q2",
                "min": 2101,
                "max": 3001,
                "step": 2
            },
            {
                "name": "Q4",
                "list": [
                    "strategy",
                    "puzzle",
                    "role-playing"
                ]
            },
            {
                "name": "Q5",
                "list": [
                    "comedy",
                    "mystery",
                    "fantasy"
                ]
            }
        ],
        "calculated": [
            {
                "name": "T1",
                "function": "{{Q1}}/100",
                "temp": "true"
            },
            {
                "name": "T2",
                "function": "{{Q2}}/100",
                "temp": "true"
            },
            {
                "name": "A1",
                "function": "Lemonlib.round({{T1}}+{{T2}},2)"
            },
            {
                "name": "T4",
                "function": "Lemonlib.round({{T1}}+{{T2}}-math.floor(({{T1}}+{{T2}})/10)*10,2)",
                "temp": "true"
            }
        ],
        "uniques": true
    },
    "algorithm": {
        "name": "calculateOperation",
        "params": {
            "method": "equivLiteral",
            "keyboard": "INTERMEDIATE"
        }
    }
}</v>
      </c>
      <c r="AB303" s="13" t="str">
        <f t="shared" si="2"/>
        <v>M6-NyO-37a-A-2</v>
      </c>
      <c r="AC303" s="13" t="str">
        <f t="shared" si="3"/>
        <v>M6-NyO-37a-A-2-EN</v>
      </c>
      <c r="AD303" s="8" t="s">
        <v>47</v>
      </c>
      <c r="AE303" s="13"/>
      <c r="AF303" s="8" t="s">
        <v>48</v>
      </c>
      <c r="AG303" s="8" t="s">
        <v>49</v>
      </c>
    </row>
    <row r="304" ht="112.5" customHeight="1">
      <c r="A304" s="6" t="s">
        <v>1749</v>
      </c>
      <c r="B304" s="6" t="s">
        <v>1750</v>
      </c>
      <c r="C304" s="6" t="s">
        <v>69</v>
      </c>
      <c r="D304" s="7" t="s">
        <v>36</v>
      </c>
      <c r="E304" s="6"/>
      <c r="F304" s="9" t="s">
        <v>1776</v>
      </c>
      <c r="G304" s="11" t="s">
        <v>1777</v>
      </c>
      <c r="H304" s="10"/>
      <c r="I304" s="6" t="s">
        <v>212</v>
      </c>
      <c r="J304" s="6" t="s">
        <v>168</v>
      </c>
      <c r="K304" s="11" t="s">
        <v>1778</v>
      </c>
      <c r="L304" s="11" t="s">
        <v>1779</v>
      </c>
      <c r="M304" s="6" t="s">
        <v>43</v>
      </c>
      <c r="N304" s="11" t="s">
        <v>1773</v>
      </c>
      <c r="O304" s="11" t="s">
        <v>1774</v>
      </c>
      <c r="P304" s="14"/>
      <c r="Q304" s="13"/>
      <c r="R304" s="12"/>
      <c r="S304" s="12"/>
      <c r="T304" s="12"/>
      <c r="U304" s="12"/>
      <c r="V304" s="12"/>
      <c r="W304" s="12"/>
      <c r="X304" s="13"/>
      <c r="Y304" s="17" t="s">
        <v>45</v>
      </c>
      <c r="Z304" s="9" t="s">
        <v>1780</v>
      </c>
      <c r="AA304" s="12" t="str">
        <f t="shared" si="1"/>
        <v>{"id":"M6-NyO-37a-A-3-EN-EN","stimulus":"&lt;p&gt;Ana's father went to the supermarket and bought &lt;span class=\"no-break\"&gt;{{T1}} kg&lt;/span&gt; of {{Q4}} and &lt;span class=\"no-break\"&gt;{{T2}} kg&lt;/span&gt; of {{Q5}}. How many kilograms of fruit has he bought?&lt;/p&gt;","template":"&lt;p&gt;He bought {{response}} kg of fruit.&lt;/p&gt;","hint":"&lt;div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apples","bananas","oranges"]},{"name":"Q5","list":["blueberries","blackberries","raspberries"]}],"calculated":[{"name":"T1","function":"{{Q1}}/100","temp":"true"},{"name":"T2","function":"{{Q2}}/100","temp":"true"},{"name":"A1","function":"Lemonlib.round({{T1}}+{{T2}}, 2)"},{"name":"T4","function":"Lemonlib.round(({{T1}}+{{T2}}-math.floor(({{T1}}+{{T2}})*10)/10)*100,1)","temp":"true"}],"uniques":true},"algorithm":{"name":"calculateOperation","params":{"method":"equivLiteral","keyboard":"INTERMEDIATE"}}}</v>
      </c>
      <c r="AB304" s="13" t="str">
        <f t="shared" si="2"/>
        <v>M6-NyO-37a-A-3</v>
      </c>
      <c r="AC304" s="13" t="str">
        <f t="shared" si="3"/>
        <v>M6-NyO-37a-A-3-EN</v>
      </c>
      <c r="AD304" s="8" t="s">
        <v>47</v>
      </c>
      <c r="AE304" s="13"/>
      <c r="AF304" s="8" t="s">
        <v>48</v>
      </c>
      <c r="AG304" s="8" t="s">
        <v>49</v>
      </c>
    </row>
    <row r="305" ht="112.5" customHeight="1">
      <c r="A305" s="6" t="s">
        <v>1781</v>
      </c>
      <c r="B305" s="6" t="s">
        <v>1782</v>
      </c>
      <c r="C305" s="6" t="s">
        <v>35</v>
      </c>
      <c r="D305" s="7" t="s">
        <v>36</v>
      </c>
      <c r="E305" s="6"/>
      <c r="F305" s="9" t="s">
        <v>1783</v>
      </c>
      <c r="G305" s="25"/>
      <c r="H305" s="10"/>
      <c r="I305" s="6" t="s">
        <v>212</v>
      </c>
      <c r="J305" s="21" t="s">
        <v>262</v>
      </c>
      <c r="K305" s="11" t="s">
        <v>1784</v>
      </c>
      <c r="L305" s="11" t="s">
        <v>1785</v>
      </c>
      <c r="M305" s="6" t="s">
        <v>43</v>
      </c>
      <c r="N305" s="11" t="s">
        <v>1786</v>
      </c>
      <c r="O305" s="11" t="s">
        <v>1787</v>
      </c>
      <c r="P305" s="14"/>
      <c r="Q305" s="13"/>
      <c r="R305" s="12"/>
      <c r="S305" s="12"/>
      <c r="T305" s="12"/>
      <c r="U305" s="12"/>
      <c r="V305" s="12"/>
      <c r="W305" s="12"/>
      <c r="X305" s="13"/>
      <c r="Y305" s="17" t="s">
        <v>45</v>
      </c>
      <c r="Z305" s="9" t="s">
        <v>1788</v>
      </c>
      <c r="AA305" s="12" t="str">
        <f t="shared" si="1"/>
        <v>{"id":"M6-NyO-38a-I-1-EN-EN","stimulus":"&lt;p&gt;Choose the result of the following subtraction.&lt;/p&gt;&lt;p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AB305" s="13" t="str">
        <f t="shared" si="2"/>
        <v>M6-NyO-38a-I-1</v>
      </c>
      <c r="AC305" s="13" t="str">
        <f t="shared" si="3"/>
        <v>M6-NyO-38a-I-1-EN</v>
      </c>
      <c r="AD305" s="8" t="s">
        <v>47</v>
      </c>
      <c r="AE305" s="13"/>
      <c r="AF305" s="8" t="s">
        <v>48</v>
      </c>
      <c r="AG305" s="8" t="s">
        <v>49</v>
      </c>
    </row>
    <row r="306" ht="112.5" customHeight="1">
      <c r="A306" s="6" t="s">
        <v>1781</v>
      </c>
      <c r="B306" s="6" t="s">
        <v>1782</v>
      </c>
      <c r="C306" s="6" t="s">
        <v>50</v>
      </c>
      <c r="D306" s="7" t="s">
        <v>36</v>
      </c>
      <c r="E306" s="6"/>
      <c r="F306" s="16" t="s">
        <v>1789</v>
      </c>
      <c r="G306" s="11" t="s">
        <v>1790</v>
      </c>
      <c r="H306" s="10"/>
      <c r="I306" s="6" t="s">
        <v>212</v>
      </c>
      <c r="J306" s="6" t="s">
        <v>168</v>
      </c>
      <c r="K306" s="11" t="s">
        <v>1791</v>
      </c>
      <c r="L306" s="11" t="s">
        <v>1792</v>
      </c>
      <c r="M306" s="6" t="s">
        <v>43</v>
      </c>
      <c r="N306" s="11" t="s">
        <v>1793</v>
      </c>
      <c r="O306" s="11" t="s">
        <v>1794</v>
      </c>
      <c r="P306" s="14"/>
      <c r="Q306" s="13"/>
      <c r="R306" s="12"/>
      <c r="S306" s="12"/>
      <c r="T306" s="12"/>
      <c r="U306" s="12"/>
      <c r="V306" s="12"/>
      <c r="W306" s="12"/>
      <c r="X306" s="13"/>
      <c r="Y306" s="17" t="s">
        <v>45</v>
      </c>
      <c r="Z306" s="9" t="s">
        <v>1795</v>
      </c>
      <c r="AA306" s="12" t="str">
        <f t="shared" si="1"/>
        <v>{"id":"M6-NyO-38a-E-1-EN-EN","stimulus":"&lt;p&gt;Calculate this subtraction.&lt;/p&gt;","template":"&lt;p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AB306" s="13" t="str">
        <f t="shared" si="2"/>
        <v>M6-NyO-38a-E-1</v>
      </c>
      <c r="AC306" s="13" t="str">
        <f t="shared" si="3"/>
        <v>M6-NyO-38a-E-1-EN</v>
      </c>
      <c r="AD306" s="8" t="s">
        <v>47</v>
      </c>
      <c r="AE306" s="13"/>
      <c r="AF306" s="8" t="s">
        <v>48</v>
      </c>
      <c r="AG306" s="8" t="s">
        <v>49</v>
      </c>
    </row>
    <row r="307" ht="112.5" customHeight="1">
      <c r="A307" s="6" t="s">
        <v>1781</v>
      </c>
      <c r="B307" s="6" t="s">
        <v>1782</v>
      </c>
      <c r="C307" s="6" t="s">
        <v>69</v>
      </c>
      <c r="D307" s="7" t="s">
        <v>36</v>
      </c>
      <c r="E307" s="6"/>
      <c r="F307" s="9" t="s">
        <v>1796</v>
      </c>
      <c r="G307" s="24" t="s">
        <v>1797</v>
      </c>
      <c r="H307" s="25"/>
      <c r="I307" s="31" t="s">
        <v>212</v>
      </c>
      <c r="J307" s="17" t="s">
        <v>168</v>
      </c>
      <c r="K307" s="11" t="s">
        <v>1798</v>
      </c>
      <c r="L307" s="11" t="s">
        <v>1799</v>
      </c>
      <c r="M307" s="6" t="s">
        <v>43</v>
      </c>
      <c r="N307" s="11" t="s">
        <v>1800</v>
      </c>
      <c r="O307" s="11" t="s">
        <v>1801</v>
      </c>
      <c r="P307" s="14"/>
      <c r="Q307" s="13"/>
      <c r="R307" s="12"/>
      <c r="S307" s="12"/>
      <c r="T307" s="12"/>
      <c r="U307" s="12"/>
      <c r="V307" s="12"/>
      <c r="W307" s="12"/>
      <c r="X307" s="13"/>
      <c r="Y307" s="17" t="s">
        <v>45</v>
      </c>
      <c r="Z307" s="9" t="s">
        <v>1802</v>
      </c>
      <c r="AA307" s="12" t="str">
        <f t="shared" si="1"/>
        <v>{
    "id": "M6-NyO-38a-A-1-EN-EN",
    "stimulus": "&lt;p&gt;Lia had ${{T1}} in her bank account, but on Thursday she withdrew ${{T2}}. How much money is left in the bank account?&lt;/p&gt;",
    "template": "&lt;p&gt;There are ${{response}} left.&lt;/p&gt;",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8%;\"&gt;{{T1}}&lt;/span&gt;&lt;/div&gt;&lt;/div&gt;&lt;/div&gt;&lt;/div&gt;",
    "feedback": "&lt;p&gt;The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1001,
                "max": 50001,
                "step": 2
            },
            {
                "name": "Q2",
                "label": null,
                "min": 100,
                "max": 5000,
                "step": 1
            },
            {
                "name": "Q3",
                "label": null,
                "list": [
                    2,
                    4,
                    6,
                    8
                ]
            }
        ],
        "calculated": [
            {
                "name": "T1",
                "label": "{{function}}",
                "function": "Lemonlib.round({{Q1}}/100+{{Q2}}/10+{{Q3}}/100,2)",
                "temp": true
            },
            {
                "name": "T2",
                "label": "{{function}}",
                "function": "Lemonlib.round({{Q1}}/100,2)",
                "temp": true
            },
            {
                "name": "A1",
                "label": "{{function}}",
                "function": "Lemonlib.round({{Q2}}/10+{{Q3}}/100,2)"
            }
        ],
        "uniques": true
    },
    "algorithm": {
        "name": "calculateOperation",
        "params": {
            "method": "equivLiteral",
            "keyboard": "INTERMEDIATE"
        }
    }
}</v>
      </c>
      <c r="AB307" s="13" t="str">
        <f t="shared" si="2"/>
        <v>M6-NyO-38a-A-1</v>
      </c>
      <c r="AC307" s="13" t="str">
        <f t="shared" si="3"/>
        <v>M6-NyO-38a-A-1-EN</v>
      </c>
      <c r="AD307" s="8" t="s">
        <v>47</v>
      </c>
      <c r="AE307" s="13"/>
      <c r="AF307" s="8" t="s">
        <v>48</v>
      </c>
      <c r="AG307" s="8" t="s">
        <v>49</v>
      </c>
    </row>
    <row r="308" ht="112.5" customHeight="1">
      <c r="A308" s="6" t="s">
        <v>1781</v>
      </c>
      <c r="B308" s="6" t="s">
        <v>1782</v>
      </c>
      <c r="C308" s="6" t="s">
        <v>69</v>
      </c>
      <c r="D308" s="7" t="s">
        <v>36</v>
      </c>
      <c r="E308" s="6"/>
      <c r="F308" s="9" t="s">
        <v>1803</v>
      </c>
      <c r="G308" s="11" t="s">
        <v>1804</v>
      </c>
      <c r="H308" s="10"/>
      <c r="I308" s="6" t="s">
        <v>212</v>
      </c>
      <c r="J308" s="6" t="s">
        <v>168</v>
      </c>
      <c r="K308" s="11" t="s">
        <v>1805</v>
      </c>
      <c r="L308" s="11" t="s">
        <v>1806</v>
      </c>
      <c r="M308" s="6" t="s">
        <v>43</v>
      </c>
      <c r="N308" s="11" t="s">
        <v>1807</v>
      </c>
      <c r="O308" s="11" t="s">
        <v>1808</v>
      </c>
      <c r="P308" s="14"/>
      <c r="Q308" s="13"/>
      <c r="R308" s="12"/>
      <c r="S308" s="12"/>
      <c r="T308" s="12"/>
      <c r="U308" s="12"/>
      <c r="V308" s="12"/>
      <c r="W308" s="12"/>
      <c r="X308" s="13"/>
      <c r="Y308" s="17" t="s">
        <v>45</v>
      </c>
      <c r="Z308" s="9" t="s">
        <v>1809</v>
      </c>
      <c r="AA308" s="12" t="str">
        <f t="shared" si="1"/>
        <v>{"id":"M6-NyO-38a-A-2-EN-EN","stimulus":"&lt;p&gt;At a zoo, the caretakers have left &lt;span class=\"no-break\"&gt;{{T1}} kg&lt;/span&gt; of meat in the {{Q3}}'s enclosure. If the {{Q3}} has only eaten &lt;span class=\"no-break\"&gt;{{T2}} kg,&lt;/span&gt; how many kilograms of meat has it not eaten?&lt;/p&gt;","template":"&lt;p&gt;It has not eaten &lt;span class=\"no-break\"&gt;{{response}} kg&lt;/span&gt; of meat.&lt;/p&gt;","hint":"&lt;div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er","lio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AB308" s="13" t="str">
        <f t="shared" si="2"/>
        <v>M6-NyO-38a-A-2</v>
      </c>
      <c r="AC308" s="13" t="str">
        <f t="shared" si="3"/>
        <v>M6-NyO-38a-A-2-EN</v>
      </c>
      <c r="AD308" s="8" t="s">
        <v>47</v>
      </c>
      <c r="AE308" s="13"/>
      <c r="AF308" s="8" t="s">
        <v>48</v>
      </c>
      <c r="AG308" s="8" t="s">
        <v>49</v>
      </c>
    </row>
    <row r="309" ht="112.5" customHeight="1">
      <c r="A309" s="6" t="s">
        <v>1781</v>
      </c>
      <c r="B309" s="6" t="s">
        <v>1782</v>
      </c>
      <c r="C309" s="6" t="s">
        <v>69</v>
      </c>
      <c r="D309" s="7" t="s">
        <v>36</v>
      </c>
      <c r="E309" s="6"/>
      <c r="F309" s="9" t="s">
        <v>1810</v>
      </c>
      <c r="G309" s="11" t="s">
        <v>1811</v>
      </c>
      <c r="H309" s="10"/>
      <c r="I309" s="6" t="s">
        <v>212</v>
      </c>
      <c r="J309" s="6" t="s">
        <v>168</v>
      </c>
      <c r="K309" s="11" t="s">
        <v>1812</v>
      </c>
      <c r="L309" s="11" t="s">
        <v>1813</v>
      </c>
      <c r="M309" s="6" t="s">
        <v>43</v>
      </c>
      <c r="N309" s="11" t="s">
        <v>1793</v>
      </c>
      <c r="O309" s="11" t="s">
        <v>1787</v>
      </c>
      <c r="P309" s="14"/>
      <c r="Q309" s="13"/>
      <c r="R309" s="12"/>
      <c r="S309" s="12"/>
      <c r="T309" s="12"/>
      <c r="U309" s="12"/>
      <c r="V309" s="12"/>
      <c r="W309" s="12"/>
      <c r="X309" s="13"/>
      <c r="Y309" s="17" t="s">
        <v>45</v>
      </c>
      <c r="Z309" s="9" t="s">
        <v>1814</v>
      </c>
      <c r="AA309" s="12" t="str">
        <f t="shared" si="1"/>
        <v>{"id":"M6-NyO-38a-A-3-EN-EN","stimulus":"&lt;p&gt;Natalie wants to donate ${{T1}} to an NGO and in her piggy bank she has ${{T2}}. How much more money does she need to save?&lt;/p&gt;","template":"&lt;p&gt;She needs ${{response}} more.&lt;/p&gt;","hint":"&lt;div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B309" s="13" t="str">
        <f t="shared" si="2"/>
        <v>M6-NyO-38a-A-3</v>
      </c>
      <c r="AC309" s="13" t="str">
        <f t="shared" si="3"/>
        <v>M6-NyO-38a-A-3-EN</v>
      </c>
      <c r="AD309" s="8" t="s">
        <v>47</v>
      </c>
      <c r="AE309" s="13"/>
      <c r="AF309" s="8" t="s">
        <v>48</v>
      </c>
      <c r="AG309" s="8" t="s">
        <v>49</v>
      </c>
    </row>
    <row r="310" ht="112.5" customHeight="1">
      <c r="A310" s="6" t="s">
        <v>1815</v>
      </c>
      <c r="B310" s="6" t="s">
        <v>1816</v>
      </c>
      <c r="C310" s="6" t="s">
        <v>35</v>
      </c>
      <c r="D310" s="7" t="s">
        <v>36</v>
      </c>
      <c r="E310" s="6"/>
      <c r="F310" s="10" t="s">
        <v>1817</v>
      </c>
      <c r="G310" s="10" t="s">
        <v>1818</v>
      </c>
      <c r="H310" s="10"/>
      <c r="I310" s="6" t="s">
        <v>212</v>
      </c>
      <c r="J310" s="6" t="s">
        <v>196</v>
      </c>
      <c r="K310" s="10" t="s">
        <v>1819</v>
      </c>
      <c r="L310" s="10" t="s">
        <v>1820</v>
      </c>
      <c r="M310" s="6" t="s">
        <v>43</v>
      </c>
      <c r="N310" s="10" t="s">
        <v>1821</v>
      </c>
      <c r="O310" s="11" t="s">
        <v>1822</v>
      </c>
      <c r="P310" s="14"/>
      <c r="Q310" s="13"/>
      <c r="R310" s="12"/>
      <c r="S310" s="12"/>
      <c r="T310" s="12"/>
      <c r="U310" s="12"/>
      <c r="V310" s="12"/>
      <c r="W310" s="12"/>
      <c r="X310" s="13"/>
      <c r="Y310" s="17" t="s">
        <v>45</v>
      </c>
      <c r="Z310" s="9" t="s">
        <v>1823</v>
      </c>
      <c r="AA310" s="12" t="str">
        <f t="shared" si="1"/>
        <v>{"id":"M6-NyO-39a-I-1-EN-EN","stimulus":"&lt;p&gt;Drag the correct result of this multiplication.&lt;/p&gt;","template":"&lt;p style=\"text-align:center;\"&gt;{{T1}} × {{T2}} = {{response}}&lt;/p&gt;","hint":"&lt;p&gt;The result has to have as many decimal places as the two factors combined.&lt;/p&gt;","feedback":"&lt;p&gt;First, multiply the factors as if they were whole numbers:&lt;/p&gt;&lt;p style=\"text-align:center;\"&gt;{{Q1}} × {{Q2}} = {{T3}}&lt;/p&gt;&lt;p&gt;Then, set aside from the right as many decimal places as there are in the two factors combined. In this case, there are 3, so:&lt;/p&gt;&lt;p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AB310" s="13" t="str">
        <f t="shared" si="2"/>
        <v>M6-NyO-39a-I-1</v>
      </c>
      <c r="AC310" s="13" t="str">
        <f t="shared" si="3"/>
        <v>M6-NyO-39a-I-1-EN</v>
      </c>
      <c r="AD310" s="8" t="s">
        <v>47</v>
      </c>
      <c r="AE310" s="13"/>
      <c r="AF310" s="8" t="s">
        <v>48</v>
      </c>
      <c r="AG310" s="8" t="s">
        <v>49</v>
      </c>
    </row>
    <row r="311" ht="112.5" customHeight="1">
      <c r="A311" s="6" t="s">
        <v>1815</v>
      </c>
      <c r="B311" s="6" t="s">
        <v>1816</v>
      </c>
      <c r="C311" s="6" t="s">
        <v>35</v>
      </c>
      <c r="D311" s="7" t="s">
        <v>36</v>
      </c>
      <c r="E311" s="6"/>
      <c r="F311" s="10" t="s">
        <v>1817</v>
      </c>
      <c r="G311" s="10" t="s">
        <v>1818</v>
      </c>
      <c r="H311" s="10"/>
      <c r="I311" s="6"/>
      <c r="J311" s="6" t="s">
        <v>196</v>
      </c>
      <c r="K311" s="10" t="s">
        <v>1824</v>
      </c>
      <c r="L311" s="10" t="s">
        <v>1825</v>
      </c>
      <c r="M311" s="8" t="s">
        <v>43</v>
      </c>
      <c r="N311" s="10" t="s">
        <v>1821</v>
      </c>
      <c r="O311" s="11" t="s">
        <v>1826</v>
      </c>
      <c r="P311" s="14"/>
      <c r="Q311" s="13"/>
      <c r="R311" s="12"/>
      <c r="S311" s="12"/>
      <c r="T311" s="12"/>
      <c r="U311" s="12"/>
      <c r="V311" s="12"/>
      <c r="W311" s="12"/>
      <c r="X311" s="13"/>
      <c r="Y311" s="17" t="s">
        <v>45</v>
      </c>
      <c r="Z311" s="9" t="s">
        <v>1827</v>
      </c>
      <c r="AA311" s="12" t="str">
        <f t="shared" si="1"/>
        <v>{"id":"M6-NyO-39a-I-2-EN-EN","stimulus":"&lt;p&gt;Drag the correct result of this multiplication.&lt;/p&gt;","template":"&lt;p style=\"text-align:center;\"&gt;{{T1}} × {{T2}} = {{response}}&lt;/p&gt;","hint":"&lt;p&gt;The result must have as many decimals as the two factors combined.&lt;/p&gt;","feedback":"&lt;p&gt;First, you have to multiply the factors as if they were natural numbers:&lt;/p&gt;&lt;p style=\"text-align:center;\"&gt;{{Q1}} × {{Q2}} = {{T3}}&lt;/p&gt;&lt;p&gt;After that, set aside as many decimal numbers from the right as there are in the two factors. In this case, there are 2, so:&lt;/p&gt;&lt;p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AB311" s="13" t="str">
        <f t="shared" si="2"/>
        <v>M6-NyO-39a-I-2</v>
      </c>
      <c r="AC311" s="13" t="str">
        <f t="shared" si="3"/>
        <v>M6-NyO-39a-I-2-EN</v>
      </c>
      <c r="AD311" s="8" t="s">
        <v>47</v>
      </c>
      <c r="AE311" s="13"/>
      <c r="AF311" s="8" t="s">
        <v>48</v>
      </c>
      <c r="AG311" s="8" t="s">
        <v>49</v>
      </c>
    </row>
    <row r="312" ht="112.5" customHeight="1">
      <c r="A312" s="6" t="s">
        <v>1815</v>
      </c>
      <c r="B312" s="6" t="s">
        <v>1816</v>
      </c>
      <c r="C312" s="6" t="s">
        <v>50</v>
      </c>
      <c r="D312" s="8" t="s">
        <v>36</v>
      </c>
      <c r="E312" s="6"/>
      <c r="F312" s="10" t="s">
        <v>1828</v>
      </c>
      <c r="G312" s="10" t="s">
        <v>1818</v>
      </c>
      <c r="H312" s="10"/>
      <c r="I312" s="6" t="s">
        <v>212</v>
      </c>
      <c r="J312" s="6" t="s">
        <v>103</v>
      </c>
      <c r="K312" s="10" t="s">
        <v>1819</v>
      </c>
      <c r="L312" s="10" t="s">
        <v>1829</v>
      </c>
      <c r="M312" s="6" t="s">
        <v>43</v>
      </c>
      <c r="N312" s="10" t="s">
        <v>1821</v>
      </c>
      <c r="O312" s="11" t="s">
        <v>1822</v>
      </c>
      <c r="P312" s="14"/>
      <c r="Q312" s="13"/>
      <c r="R312" s="12"/>
      <c r="S312" s="12"/>
      <c r="T312" s="12"/>
      <c r="U312" s="12"/>
      <c r="V312" s="12"/>
      <c r="W312" s="12"/>
      <c r="X312" s="13"/>
      <c r="Y312" s="17" t="s">
        <v>45</v>
      </c>
      <c r="Z312" s="9" t="s">
        <v>1830</v>
      </c>
      <c r="AA312" s="12" t="str">
        <f t="shared" si="1"/>
        <v>{"id":"M6-NyO-39a-E-1-EN-EN","stimulus":"&lt;p&gt;Type the result of this multiplication.&lt;/p&gt;","template":"&lt;p style=\"text-align:center;\"&gt;{{T1}} × {{T2}} = {{response}}&lt;/p&gt;","hint":"&lt;p&gt;The result must have as many decimal places as the two factors combined.&lt;/p&gt;","feedback":"&lt;p&gt;First, multiply the factors as if they were natural numbers:&lt;/p&gt;&lt;p style=\"text-align:center;\"&gt;{{Q1}} × {{Q2}} = {{T3}}&lt;/p&gt;&lt;p&gt;Then, shift as many decimal places to the right as there are in the two factors. In this case, there are 3, therefore:&lt;/p&gt;&lt;p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AB312" s="13" t="str">
        <f t="shared" si="2"/>
        <v>M6-NyO-39a-E-1</v>
      </c>
      <c r="AC312" s="13" t="str">
        <f t="shared" si="3"/>
        <v>M6-NyO-39a-E-1-EN</v>
      </c>
      <c r="AD312" s="8" t="s">
        <v>47</v>
      </c>
      <c r="AE312" s="13"/>
      <c r="AF312" s="8" t="s">
        <v>48</v>
      </c>
      <c r="AG312" s="8" t="s">
        <v>49</v>
      </c>
    </row>
    <row r="313" ht="112.5" customHeight="1">
      <c r="A313" s="6" t="s">
        <v>1815</v>
      </c>
      <c r="B313" s="6" t="s">
        <v>1816</v>
      </c>
      <c r="C313" s="6" t="s">
        <v>50</v>
      </c>
      <c r="D313" s="8" t="s">
        <v>36</v>
      </c>
      <c r="E313" s="6"/>
      <c r="F313" s="10" t="s">
        <v>1828</v>
      </c>
      <c r="G313" s="10" t="s">
        <v>1818</v>
      </c>
      <c r="H313" s="10"/>
      <c r="I313" s="6" t="s">
        <v>212</v>
      </c>
      <c r="J313" s="6" t="s">
        <v>103</v>
      </c>
      <c r="K313" s="10" t="s">
        <v>1824</v>
      </c>
      <c r="L313" s="10" t="s">
        <v>1831</v>
      </c>
      <c r="M313" s="6" t="s">
        <v>43</v>
      </c>
      <c r="N313" s="10" t="s">
        <v>1821</v>
      </c>
      <c r="O313" s="11" t="s">
        <v>1832</v>
      </c>
      <c r="P313" s="14"/>
      <c r="Q313" s="13"/>
      <c r="R313" s="12"/>
      <c r="S313" s="12"/>
      <c r="T313" s="12"/>
      <c r="U313" s="12"/>
      <c r="V313" s="12"/>
      <c r="W313" s="12"/>
      <c r="X313" s="13"/>
      <c r="Y313" s="17" t="s">
        <v>45</v>
      </c>
      <c r="Z313" s="9" t="s">
        <v>1833</v>
      </c>
      <c r="AA313" s="12" t="str">
        <f t="shared" si="1"/>
        <v>{"id":"M6-NyO-39a-E-2-EN-EN","stimulus":"&lt;p&gt;Type the result of this multiplication.&lt;/p&gt;","template":"&lt;p style=\"text-align:center;\"&gt;{{T1}} × {{T2}} = {{response}}&lt;/p&gt;","hint":"&lt;p&gt;The result must have as many decimals as both factors combined.&lt;/p&gt;","feedback":"&lt;p&gt;First, multiply the factors as if they were natural numbers:&lt;/p&gt;&lt;p style=\"text-align:center;\"&gt;{{Q1}} × {{Q2}} = {{T3}}&lt;/p&gt;&lt;p&gt;Then, move from the right as many decimal places as there are in both factors. In this case, there are 2, so:&lt;/p&gt;&lt;p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AB313" s="13" t="str">
        <f t="shared" si="2"/>
        <v>M6-NyO-39a-E-2</v>
      </c>
      <c r="AC313" s="13" t="str">
        <f t="shared" si="3"/>
        <v>M6-NyO-39a-E-2-EN</v>
      </c>
      <c r="AD313" s="8" t="s">
        <v>47</v>
      </c>
      <c r="AE313" s="13"/>
      <c r="AF313" s="8" t="s">
        <v>48</v>
      </c>
      <c r="AG313" s="8" t="s">
        <v>49</v>
      </c>
    </row>
    <row r="314" ht="112.5" customHeight="1">
      <c r="A314" s="6" t="s">
        <v>1815</v>
      </c>
      <c r="B314" s="6" t="s">
        <v>1816</v>
      </c>
      <c r="C314" s="6" t="s">
        <v>69</v>
      </c>
      <c r="D314" s="8" t="s">
        <v>36</v>
      </c>
      <c r="E314" s="6"/>
      <c r="F314" s="11" t="s">
        <v>1834</v>
      </c>
      <c r="G314" s="10" t="s">
        <v>1835</v>
      </c>
      <c r="H314" s="10"/>
      <c r="I314" s="6"/>
      <c r="J314" s="6" t="s">
        <v>103</v>
      </c>
      <c r="K314" s="10" t="s">
        <v>1836</v>
      </c>
      <c r="L314" s="10" t="s">
        <v>1837</v>
      </c>
      <c r="M314" s="10" t="s">
        <v>43</v>
      </c>
      <c r="N314" s="10" t="s">
        <v>1821</v>
      </c>
      <c r="O314" s="11" t="s">
        <v>1832</v>
      </c>
      <c r="P314" s="14"/>
      <c r="Q314" s="13"/>
      <c r="R314" s="12"/>
      <c r="S314" s="12"/>
      <c r="T314" s="12"/>
      <c r="U314" s="12"/>
      <c r="V314" s="12"/>
      <c r="W314" s="12"/>
      <c r="X314" s="13"/>
      <c r="Y314" s="17" t="s">
        <v>45</v>
      </c>
      <c r="Z314" s="9" t="s">
        <v>1838</v>
      </c>
      <c r="AA314" s="12" t="str">
        <f t="shared" si="1"/>
        <v>{
    "id": "M6-NyO-39a-A-1-EN-EN",
    "stimulus": "&lt;p&gt;Martina walks {{T1}} km every day. How many kilometers will she walk in {{Q2}} days?&lt;/p&gt;",
    "template": "&lt;p&gt;She will walk {{response}} km.&lt;/p&gt;",
    "hint": "&lt;p&gt;The result must have as many decimals as the two factors combined.&lt;/p&gt;",
    "feedback": "&lt;p&gt;First, you have to multiply the factors as if they were natural numbers:&lt;/p&gt;&lt;p style=\"text-align:center;\"&gt;{{Q1}} × {{Q2}} = {{T3}}&lt;/p&gt;&lt;p&gt;Then, set aside from the right as many decimal places as there are in the two factors. In this case it is 2, therefore:&lt;/p&gt;&lt;p style=\"text-align:center;\"&gt;{{T3}} → {{A1}}&lt;/p&gt;",
    "seed": {
        "parameters": [
            {
                "name": "Q1",
                "min": 201,
                "max": 899,
                "step": 2
            },
            {
                "name": "Q2",
                "min": 3,
                "max": 30,
                "step": 1
            }
        ],
        "calculated": [
            {
                "name": "A1",
                "function": "{{Q1}}*{{Q2}}/100"
            },
            {
                "name": "T1",
                "function": "{{Q1}}/100",
                "temp": "true"
            },
            {
                "name": "T3",
                "function": "{{Q1}}*{{Q2}}",
                "temp": "true"
            }
        ],
        "uniques": true
    },
    "algorithm": {
        "name": "calculateOperation",
        "params": {
            "method": "equivLiteral",
            "keyboard": "INTERMEDIATE"
        }
    }
}</v>
      </c>
      <c r="AB314" s="13" t="str">
        <f t="shared" si="2"/>
        <v>M6-NyO-39a-A-1</v>
      </c>
      <c r="AC314" s="13" t="str">
        <f t="shared" si="3"/>
        <v>M6-NyO-39a-A-1-EN</v>
      </c>
      <c r="AD314" s="8" t="s">
        <v>47</v>
      </c>
      <c r="AE314" s="13"/>
      <c r="AF314" s="8" t="s">
        <v>48</v>
      </c>
      <c r="AG314" s="8" t="s">
        <v>49</v>
      </c>
    </row>
    <row r="315" ht="112.5" customHeight="1">
      <c r="A315" s="6" t="s">
        <v>1815</v>
      </c>
      <c r="B315" s="6" t="s">
        <v>1816</v>
      </c>
      <c r="C315" s="6" t="s">
        <v>69</v>
      </c>
      <c r="D315" s="8" t="s">
        <v>36</v>
      </c>
      <c r="E315" s="6"/>
      <c r="F315" s="10" t="s">
        <v>1839</v>
      </c>
      <c r="G315" s="10" t="s">
        <v>1840</v>
      </c>
      <c r="H315" s="10"/>
      <c r="I315" s="6"/>
      <c r="J315" s="6" t="s">
        <v>103</v>
      </c>
      <c r="K315" s="10" t="s">
        <v>1841</v>
      </c>
      <c r="L315" s="10" t="s">
        <v>1842</v>
      </c>
      <c r="M315" s="10" t="s">
        <v>43</v>
      </c>
      <c r="N315" s="10" t="s">
        <v>1821</v>
      </c>
      <c r="O315" s="11" t="s">
        <v>1822</v>
      </c>
      <c r="P315" s="14"/>
      <c r="Q315" s="13"/>
      <c r="R315" s="12"/>
      <c r="S315" s="12"/>
      <c r="T315" s="12"/>
      <c r="U315" s="12"/>
      <c r="V315" s="12"/>
      <c r="W315" s="12"/>
      <c r="X315" s="13"/>
      <c r="Y315" s="17" t="s">
        <v>45</v>
      </c>
      <c r="Z315" s="9" t="s">
        <v>1843</v>
      </c>
      <c r="AA315" s="12" t="str">
        <f t="shared" si="1"/>
        <v>{"id":"M6-NyO-39a-A-2-EN-EN","stimulus":"&lt;p&gt;The tabletop of Camilo's table measures {{T1}} cm in length and {{T2}} cm in width. Calculate its area.&lt;/p&gt;","template":"&lt;p&gt;The table measures {{response}} cm&lt;sup&gt;2&lt;/sup&gt;.&lt;/p&gt;","hint":"&lt;p&gt;The result must have as many decimal places as both factors combined.&lt;/p&gt;","feedback":"&lt;p&gt;First, you have to multiply the factors as if they were natural numbers:&lt;/p&gt;&lt;p style=\"text-align:center;\"&gt;{{Q1}} × {{Q2}} = {{T3}}&lt;/p&gt;&lt;p&gt;Then, set aside as many decimal places from the right as there are in both factors. In this case, there are 3, so:&lt;/p&gt;&lt;p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AB315" s="13" t="str">
        <f t="shared" si="2"/>
        <v>M6-NyO-39a-A-2</v>
      </c>
      <c r="AC315" s="13" t="str">
        <f t="shared" si="3"/>
        <v>M6-NyO-39a-A-2-EN</v>
      </c>
      <c r="AD315" s="8" t="s">
        <v>47</v>
      </c>
      <c r="AE315" s="13"/>
      <c r="AF315" s="8" t="s">
        <v>48</v>
      </c>
      <c r="AG315" s="8" t="s">
        <v>49</v>
      </c>
    </row>
    <row r="316" ht="112.5" customHeight="1">
      <c r="A316" s="6" t="s">
        <v>1815</v>
      </c>
      <c r="B316" s="6" t="s">
        <v>1816</v>
      </c>
      <c r="C316" s="6" t="s">
        <v>69</v>
      </c>
      <c r="D316" s="8" t="s">
        <v>36</v>
      </c>
      <c r="E316" s="6"/>
      <c r="F316" s="10" t="s">
        <v>1844</v>
      </c>
      <c r="G316" s="11" t="s">
        <v>1845</v>
      </c>
      <c r="H316" s="10"/>
      <c r="I316" s="6"/>
      <c r="J316" s="6" t="s">
        <v>103</v>
      </c>
      <c r="K316" s="10" t="s">
        <v>1846</v>
      </c>
      <c r="L316" s="25" t="s">
        <v>1837</v>
      </c>
      <c r="M316" s="10" t="s">
        <v>43</v>
      </c>
      <c r="N316" s="10" t="s">
        <v>1821</v>
      </c>
      <c r="O316" s="11" t="s">
        <v>1832</v>
      </c>
      <c r="P316" s="14"/>
      <c r="Q316" s="13"/>
      <c r="R316" s="12"/>
      <c r="S316" s="12"/>
      <c r="T316" s="12"/>
      <c r="U316" s="12"/>
      <c r="V316" s="12"/>
      <c r="W316" s="12"/>
      <c r="X316" s="13"/>
      <c r="Y316" s="17" t="s">
        <v>45</v>
      </c>
      <c r="Z316" s="9" t="s">
        <v>1847</v>
      </c>
      <c r="AA316" s="12" t="str">
        <f t="shared" si="1"/>
        <v>{"id":"M6-NyO-39a-A-3-EN-EN","stimulus":"&lt;p&gt;A liter of juice costs ${{T1}}. How much do you have to pay for {{Q2}} liters?&lt;/p&gt;","template":"&lt;p&gt;You have to pay ${{response}}.&lt;/p&gt;","hint":"&lt;p&gt;The result must have as many decimal places as the two factors combined.&lt;/p&gt;","feedback":"&lt;p&gt;First, multiply the factors as if they were natural numbers:&lt;/p&gt;&lt;p style=\"text-align:center;\"&gt;{{Q1}} × {{Q2}} = {{T3}}&lt;/p&gt;&lt;p&gt;Then, set aside as many decimal digits from the right as there are in the two factors. In this case, there are 2, so:&lt;/p&gt;&lt;p style=\"text-align:center;\"&gt;{{T3}} → {{A1}}&lt;/p&gt;","seed":{"parameters":[{"name":"Q1","min":55,"max":255,"step":2},{"name":"Q2","min":3,"max":8,"step":1}],"calculated":[{"name":"A1","function":"{{Q1}}*{{Q2}}/100"},{"name":"T1","function":"{{Q1}}/100","temp":"true"},{"name":"T3","function":"{{Q1}}*{{Q2}}","temp":"true"}],"uniques":true},"algorithm":{"name":"calculateOperation","params":{"method":"equivLiteral","keyboard":"INTERMEDIATE"}}}</v>
      </c>
      <c r="AB316" s="13" t="str">
        <f t="shared" si="2"/>
        <v>M6-NyO-39a-A-3</v>
      </c>
      <c r="AC316" s="13" t="str">
        <f t="shared" si="3"/>
        <v>M6-NyO-39a-A-3-EN</v>
      </c>
      <c r="AD316" s="8" t="s">
        <v>47</v>
      </c>
      <c r="AE316" s="13"/>
      <c r="AF316" s="8" t="s">
        <v>48</v>
      </c>
      <c r="AG316" s="8" t="s">
        <v>49</v>
      </c>
    </row>
    <row r="317" ht="112.5" customHeight="1">
      <c r="A317" s="6" t="s">
        <v>1848</v>
      </c>
      <c r="B317" s="6" t="s">
        <v>1849</v>
      </c>
      <c r="C317" s="6" t="s">
        <v>35</v>
      </c>
      <c r="D317" s="7" t="s">
        <v>36</v>
      </c>
      <c r="E317" s="6"/>
      <c r="F317" s="10" t="s">
        <v>1850</v>
      </c>
      <c r="G317" s="10" t="s">
        <v>1851</v>
      </c>
      <c r="H317" s="10"/>
      <c r="I317" s="6" t="s">
        <v>212</v>
      </c>
      <c r="J317" s="6" t="s">
        <v>196</v>
      </c>
      <c r="K317" s="10" t="s">
        <v>1852</v>
      </c>
      <c r="L317" s="10" t="s">
        <v>1853</v>
      </c>
      <c r="M317" s="6" t="s">
        <v>43</v>
      </c>
      <c r="N317" s="11" t="s">
        <v>1854</v>
      </c>
      <c r="O317" s="11" t="s">
        <v>1855</v>
      </c>
      <c r="P317" s="14"/>
      <c r="Q317" s="13"/>
      <c r="R317" s="9"/>
      <c r="S317" s="9"/>
      <c r="T317" s="12"/>
      <c r="U317" s="12"/>
      <c r="V317" s="9"/>
      <c r="W317" s="9"/>
      <c r="X317" s="13"/>
      <c r="Y317" s="17" t="s">
        <v>45</v>
      </c>
      <c r="Z317" s="9" t="s">
        <v>1856</v>
      </c>
      <c r="AA317" s="12" t="str">
        <f t="shared" si="1"/>
        <v>{"id":"M6-NyO-40a-I-1-EN-EN","stimulus":"&lt;p&gt;Drag the correct result of this division.&lt;/p&gt;","template":"&lt;p style=\"text-align:center;\"&gt;{{T11}} : {{Q2}} = {{response}}&lt;/p&gt;","hint":"&lt;p&gt;After dividing the inexact part of the dividend, a comma should be added to the quotient to continue the division.&lt;/p&gt;","feedback":"&lt;p&gt;After dividing the inexact part of the dividend, a comma should be added to the quotient to continue the divisio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AB317" s="13" t="str">
        <f t="shared" si="2"/>
        <v>M6-NyO-40a-I-1</v>
      </c>
      <c r="AC317" s="13" t="str">
        <f t="shared" si="3"/>
        <v>M6-NyO-40a-I-1-EN</v>
      </c>
      <c r="AD317" s="8" t="s">
        <v>47</v>
      </c>
      <c r="AE317" s="13"/>
      <c r="AF317" s="8" t="s">
        <v>48</v>
      </c>
      <c r="AG317" s="8" t="s">
        <v>49</v>
      </c>
    </row>
    <row r="318" ht="112.5" customHeight="1">
      <c r="A318" s="6" t="s">
        <v>1848</v>
      </c>
      <c r="B318" s="6" t="s">
        <v>1849</v>
      </c>
      <c r="C318" s="6" t="s">
        <v>35</v>
      </c>
      <c r="D318" s="7" t="s">
        <v>36</v>
      </c>
      <c r="E318" s="6"/>
      <c r="F318" s="10" t="s">
        <v>1857</v>
      </c>
      <c r="G318" s="10" t="s">
        <v>1858</v>
      </c>
      <c r="H318" s="10"/>
      <c r="I318" s="6" t="s">
        <v>212</v>
      </c>
      <c r="J318" s="6" t="s">
        <v>196</v>
      </c>
      <c r="K318" s="10" t="s">
        <v>1859</v>
      </c>
      <c r="L318" s="10" t="s">
        <v>1860</v>
      </c>
      <c r="M318" s="6" t="s">
        <v>43</v>
      </c>
      <c r="N318" s="11" t="s">
        <v>1861</v>
      </c>
      <c r="O318" s="11" t="s">
        <v>1862</v>
      </c>
      <c r="P318" s="14"/>
      <c r="Q318" s="13"/>
      <c r="R318" s="9"/>
      <c r="S318" s="9"/>
      <c r="T318" s="9"/>
      <c r="U318" s="9"/>
      <c r="V318" s="9"/>
      <c r="W318" s="12"/>
      <c r="X318" s="13"/>
      <c r="Y318" s="17" t="s">
        <v>45</v>
      </c>
      <c r="Z318" s="9" t="s">
        <v>1863</v>
      </c>
      <c r="AA318" s="12" t="str">
        <f t="shared" si="1"/>
        <v>{"id":"M6-NyO-40a-I-2-EN-EN","stimulus":"&lt;p&gt;Drag the correct result of this division.&lt;/p&gt;","template":"&lt;p style=\"text-align:center;\"&gt;{{T1}} : {{T2}} = {{response}}&lt;/p&gt;","hint":"&lt;p&gt;If there are decimals in the divisor, you must write an equivalent division without decimals.&lt;/p&gt;","feedback":"&lt;p&gt;If there are decimals in the divisor, you must write an equivalent division without them.&lt;/p&gt;&lt;p&gt;In this case:&lt;/p&gt;&lt;p&gt;{{T3}} : {{Q1}}&lt;/p&gt;&lt;p&gt;The result of this division is the same as the division in the statement.&lt;/p&gt;","seed":{"parameters":[{"name":"Q1","label":null,"min":9,"max":100,"step":1},{"name":"Q2","label":null,"min":3,"max":15,"step":1},{"name":"Q3","label":null,"min":1,"max":9,"step":1},{"name":"Q4","label":null,"min":3,"max":15,"step":1},{"name":"Q5","label":null,"min":1,"max":9,"step":1},{"name":"Q6","label":null,"min":3,"max":15,"step":1},{"name":"Q7","label":null,"min":1,"max":9,"step":1}],"calculated":[{"name":"T1","label":"{{function}}","function":"Lemonlib.round(({{Q2}}+{{Q3}}/100)*{{Q1}}, 2)","temp":true},{"name":"T2","label":"{{function}}","function":"{{Q1}}/10","temp":true},{"name":"T3","label":"{{function}}","function":"Lemonlib.round(({{Q2}}+{{Q3}}/100)*{{Q1}}*10, 2)","temp":true},{"name":"A1","label":"{{function}}","function":"Lemonlib.round({{Q2}}*10+{{Q3}}/10, 2)"},{"name":"A2","label":"{{function}}","function":"Lemonlib.round({{Q4}}*10+{{Q5}}/10, 2)","incorrect":true},{"name":"A3","label":"{{function}}","function":"Lemonlib.round({{Q6}}*10+{{Q7}}/10, 2)","incorrect":true}],"uniques":true},"algorithm":{"name":"calculateOperation","template":"Cloze with drag &amp; drop","params":{"keyboard":"INTERMEDIATE"}}}</v>
      </c>
      <c r="AB318" s="13" t="str">
        <f t="shared" si="2"/>
        <v>M6-NyO-40a-I-2</v>
      </c>
      <c r="AC318" s="13" t="str">
        <f t="shared" si="3"/>
        <v>M6-NyO-40a-I-2-EN</v>
      </c>
      <c r="AD318" s="8" t="s">
        <v>47</v>
      </c>
      <c r="AE318" s="13"/>
      <c r="AF318" s="8" t="s">
        <v>48</v>
      </c>
      <c r="AG318" s="8" t="s">
        <v>49</v>
      </c>
    </row>
    <row r="319" ht="112.5" customHeight="1">
      <c r="A319" s="6" t="s">
        <v>1848</v>
      </c>
      <c r="B319" s="6" t="s">
        <v>1849</v>
      </c>
      <c r="C319" s="6" t="s">
        <v>50</v>
      </c>
      <c r="D319" s="8" t="s">
        <v>36</v>
      </c>
      <c r="E319" s="6"/>
      <c r="F319" s="33" t="s">
        <v>1864</v>
      </c>
      <c r="G319" s="11" t="s">
        <v>1865</v>
      </c>
      <c r="H319" s="10"/>
      <c r="I319" s="6" t="s">
        <v>212</v>
      </c>
      <c r="J319" s="6" t="s">
        <v>103</v>
      </c>
      <c r="K319" s="10" t="s">
        <v>1866</v>
      </c>
      <c r="L319" s="11" t="s">
        <v>1867</v>
      </c>
      <c r="M319" s="6" t="s">
        <v>43</v>
      </c>
      <c r="N319" s="11" t="s">
        <v>1854</v>
      </c>
      <c r="O319" s="11" t="s">
        <v>1855</v>
      </c>
      <c r="P319" s="14"/>
      <c r="Q319" s="13"/>
      <c r="R319" s="9"/>
      <c r="S319" s="9"/>
      <c r="T319" s="9"/>
      <c r="U319" s="9"/>
      <c r="V319" s="9"/>
      <c r="W319" s="9"/>
      <c r="X319" s="13"/>
      <c r="Y319" s="17" t="s">
        <v>45</v>
      </c>
      <c r="Z319" s="9" t="s">
        <v>1868</v>
      </c>
      <c r="AA319" s="12" t="str">
        <f t="shared" si="1"/>
        <v>{"id":"M6-NyO-40a-E-1-EN-EN","stimulus":"&lt;p&gt;Calculate the result of the following division up to the hundredths&lt;/p&gt;","template":"&lt;p style=\"text-align:center;\"&gt;{{T1}} : {{Q2}} = {{response}}&lt;/p&gt;","hint":"&lt;p&gt;After finishing dividing the inexact part of the dividend, add a comma in the quotient to continue the division.&lt;/p&gt;","feedback":"&lt;p&gt;After finishing dividing the inexact part of the dividend, add a comma in the quotient to continue the division.&lt;/p&gt;","seed":{"parameters":[{"name":"Q1","min":9,"max":100,"step":1},{"name":"Q2","min":3,"max":15,"step":1},{"name":"Q3","min":1,"max":9,"step":1}],"calculated":[{"name":"T1","function":"Lemonlib.round(({{Q1}}/10+{{Q3}}/100)*{{Q2}}, 2)","temp":"true"},{"name":"A1","function":"Lemonlib.round({{Q1}}/10+{{Q3}}/100, 2)"}],"uniques":true},"algorithm":{"name":"calculateOperation","params":{"method":"equivLiteral","keyboard":"INTERMEDIATE"}}}</v>
      </c>
      <c r="AB319" s="13" t="str">
        <f t="shared" si="2"/>
        <v>M6-NyO-40a-E-1</v>
      </c>
      <c r="AC319" s="13" t="str">
        <f t="shared" si="3"/>
        <v>M6-NyO-40a-E-1-EN</v>
      </c>
      <c r="AD319" s="8" t="s">
        <v>47</v>
      </c>
      <c r="AE319" s="13"/>
      <c r="AF319" s="8" t="s">
        <v>48</v>
      </c>
      <c r="AG319" s="8" t="s">
        <v>49</v>
      </c>
    </row>
    <row r="320" ht="112.5" customHeight="1">
      <c r="A320" s="6" t="s">
        <v>1848</v>
      </c>
      <c r="B320" s="6" t="s">
        <v>1849</v>
      </c>
      <c r="C320" s="6" t="s">
        <v>50</v>
      </c>
      <c r="D320" s="8" t="s">
        <v>36</v>
      </c>
      <c r="E320" s="6"/>
      <c r="F320" s="33" t="s">
        <v>1864</v>
      </c>
      <c r="G320" s="10" t="s">
        <v>1858</v>
      </c>
      <c r="H320" s="10"/>
      <c r="I320" s="6" t="s">
        <v>212</v>
      </c>
      <c r="J320" s="6" t="s">
        <v>103</v>
      </c>
      <c r="K320" s="10" t="s">
        <v>1869</v>
      </c>
      <c r="L320" s="11" t="s">
        <v>1870</v>
      </c>
      <c r="M320" s="6" t="s">
        <v>43</v>
      </c>
      <c r="N320" s="11" t="s">
        <v>1861</v>
      </c>
      <c r="O320" s="11" t="s">
        <v>1871</v>
      </c>
      <c r="P320" s="14"/>
      <c r="Q320" s="13"/>
      <c r="R320" s="9"/>
      <c r="S320" s="9"/>
      <c r="T320" s="9"/>
      <c r="U320" s="9"/>
      <c r="V320" s="9"/>
      <c r="W320" s="9"/>
      <c r="X320" s="13"/>
      <c r="Y320" s="17" t="s">
        <v>45</v>
      </c>
      <c r="Z320" s="9" t="s">
        <v>1872</v>
      </c>
      <c r="AA320" s="12" t="str">
        <f t="shared" si="1"/>
        <v>{"id":"M6-NyO-40a-E-2-EN-EN","stimulus":"&lt;p&gt;Calculate the result of the following division up to the hundredths place.&lt;/p&gt;","template":"&lt;p style=\"text-align:center;\"&gt;{{T1}} : {{T2}} = {{response}}&lt;/p&gt;","hint":"&lt;p&gt;If there are decimals in the divisor, you need to write an equivalent division without decimals.&lt;/p&gt;","feedback":"&lt;p&gt;If there are decimals in the divisor, you need to write an equivalent division without them.&lt;/p&gt;&lt;p&gt;In this case:&lt;/p&gt;&lt;p&gt;{{T3}} : {{Q1}}&lt;/p&gt;&lt;p&gt;The result of this division is the same as the one in the statement.&lt;/p&gt;","seed":{"parameters":[{"name":"Q1","min":9,"max":100,"step":1},{"name":"Q2","min":3,"max":15,"step":1},{"name":"Q3","min":1,"max":9,"step":1}],"calculated":[{"name":"T1","function":"Lemonlib.round(({{Q2}}/10+{{Q3}}/1000)*{{Q1}},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AB320" s="13" t="str">
        <f t="shared" si="2"/>
        <v>M6-NyO-40a-E-2</v>
      </c>
      <c r="AC320" s="13" t="str">
        <f t="shared" si="3"/>
        <v>M6-NyO-40a-E-2-EN</v>
      </c>
      <c r="AD320" s="8" t="s">
        <v>47</v>
      </c>
      <c r="AE320" s="13"/>
      <c r="AF320" s="8" t="s">
        <v>48</v>
      </c>
      <c r="AG320" s="8" t="s">
        <v>49</v>
      </c>
    </row>
    <row r="321" ht="112.5" customHeight="1">
      <c r="A321" s="6" t="s">
        <v>1848</v>
      </c>
      <c r="B321" s="6" t="s">
        <v>1849</v>
      </c>
      <c r="C321" s="6" t="s">
        <v>69</v>
      </c>
      <c r="D321" s="8" t="s">
        <v>36</v>
      </c>
      <c r="E321" s="6"/>
      <c r="F321" s="11" t="s">
        <v>1873</v>
      </c>
      <c r="G321" s="11" t="s">
        <v>1874</v>
      </c>
      <c r="H321" s="10" t="s">
        <v>1875</v>
      </c>
      <c r="I321" s="6" t="s">
        <v>212</v>
      </c>
      <c r="J321" s="6" t="s">
        <v>103</v>
      </c>
      <c r="K321" s="10" t="s">
        <v>1876</v>
      </c>
      <c r="L321" s="10" t="s">
        <v>1877</v>
      </c>
      <c r="M321" s="6" t="s">
        <v>43</v>
      </c>
      <c r="N321" s="11" t="s">
        <v>1854</v>
      </c>
      <c r="O321" s="11" t="s">
        <v>1855</v>
      </c>
      <c r="P321" s="14"/>
      <c r="Q321" s="13"/>
      <c r="R321" s="9"/>
      <c r="S321" s="9"/>
      <c r="T321" s="16"/>
      <c r="U321" s="9"/>
      <c r="V321" s="9"/>
      <c r="W321" s="9"/>
      <c r="X321" s="13"/>
      <c r="Y321" s="17" t="s">
        <v>45</v>
      </c>
      <c r="Z321" s="9" t="s">
        <v>1878</v>
      </c>
      <c r="AA321" s="12" t="str">
        <f t="shared" si="1"/>
        <v>{"id":"M6-NyO-40a-A-1-EN-EN","stimulus":"&lt;p&gt;Sophia has biked {{T1}} km for {{Q3}} days. If she has traveled the same distance each day, how many kilometers has she biked per day?&lt;/p&gt;","template":"&lt;p&gt;She has traveled {{response}} km per day.&lt;/p&gt;","hint":"&lt;p&gt;After dividing the inexact part of the dividend, you need to add a decimal point to the quotient to continue the division.&lt;/p&gt;","feedback":"&lt;p&gt;After dividing the inexact part of the dividend, you need to add a decimal point to the quotient to continue the division.&lt;/p&gt;","seed":{"parameters":[{"name":"Q1","min":5,"max":9,"step":1},{"name":"Q2","min":1,"max":99,"step":1},{"name":"Q3","min":2,"max":10,"step":1}],"calculated":[{"name":"T1","function":"Lemonlib.round(({{Q1}}+{{Q2}}/100)*{{Q3}}, 2)","temp":"true"},{"name":"A1","function":"Lemonlib.round({{Q1}}+{{Q2}}/100, 2)"}],"uniques":true},"algorithm":{"name":"calculateOperation","params":{"method":"equivLiteral","keyboard":"INTERMEDIATE"}}}</v>
      </c>
      <c r="AB321" s="13" t="str">
        <f t="shared" si="2"/>
        <v>M6-NyO-40a-A-1</v>
      </c>
      <c r="AC321" s="13" t="str">
        <f t="shared" si="3"/>
        <v>M6-NyO-40a-A-1-EN</v>
      </c>
      <c r="AD321" s="8" t="s">
        <v>47</v>
      </c>
      <c r="AE321" s="13"/>
      <c r="AF321" s="8" t="s">
        <v>48</v>
      </c>
      <c r="AG321" s="8" t="s">
        <v>49</v>
      </c>
    </row>
    <row r="322" ht="112.5" customHeight="1">
      <c r="A322" s="6" t="s">
        <v>1848</v>
      </c>
      <c r="B322" s="6" t="s">
        <v>1849</v>
      </c>
      <c r="C322" s="6" t="s">
        <v>69</v>
      </c>
      <c r="D322" s="8" t="s">
        <v>36</v>
      </c>
      <c r="E322" s="6"/>
      <c r="F322" s="11" t="s">
        <v>1879</v>
      </c>
      <c r="G322" s="10" t="s">
        <v>1880</v>
      </c>
      <c r="H322" s="10" t="s">
        <v>1881</v>
      </c>
      <c r="I322" s="6" t="s">
        <v>212</v>
      </c>
      <c r="J322" s="6" t="s">
        <v>103</v>
      </c>
      <c r="K322" s="10" t="s">
        <v>1882</v>
      </c>
      <c r="L322" s="10" t="s">
        <v>1883</v>
      </c>
      <c r="M322" s="6" t="s">
        <v>43</v>
      </c>
      <c r="N322" s="11" t="s">
        <v>1854</v>
      </c>
      <c r="O322" s="11" t="s">
        <v>1855</v>
      </c>
      <c r="P322" s="12"/>
      <c r="Q322" s="13"/>
      <c r="R322" s="12"/>
      <c r="S322" s="12"/>
      <c r="T322" s="12"/>
      <c r="U322" s="12"/>
      <c r="V322" s="12"/>
      <c r="W322" s="12"/>
      <c r="X322" s="13"/>
      <c r="Y322" s="17" t="s">
        <v>45</v>
      </c>
      <c r="Z322" s="9" t="s">
        <v>1884</v>
      </c>
      <c r="AA322" s="12" t="str">
        <f t="shared" si="1"/>
        <v>{"id":"M6-NyO-40a-A-2-EN-EN","stimulus":"&lt;p&gt;Henry pays ${{T1}} per year for a movie streaming platform. How much does he have to pay per month? Round the result to the hundredths.&lt;/p&gt;","template":"&lt;p&gt;He pays ${{response}} every month.&lt;/p&gt;","hint":"&lt;p&gt;After finishing the division of the inexact part of the dividend, a decimal point must be added to the quotient to continue the division.&lt;/p&gt;","feedback":"&lt;p&gt;After finishing the division of the inexact part of the dividend, a decimal point must be added to the quotient to continue the division.&lt;/p&gt;","seed":{"parameters":[{"name":"Q1","min":80,"max":95,"step":1},{"name":"Q2","min":1,"max":95,"step":5}],"calculated":[{"name":"T1","function":"{{Q1}}+{{Q2}}/100","temp":"true"},{"name":"A1","function":"Lemonlib.round({{T1}}/12, 2)"}],"uniques":true},"algorithm":{"name":"calculateOperation","params":{"method":"equivLiteral","keyboard":"INTERMEDIATE"}}}</v>
      </c>
      <c r="AB322" s="13" t="str">
        <f t="shared" si="2"/>
        <v>M6-NyO-40a-A-2</v>
      </c>
      <c r="AC322" s="13" t="str">
        <f t="shared" si="3"/>
        <v>M6-NyO-40a-A-2-EN</v>
      </c>
      <c r="AD322" s="8" t="s">
        <v>47</v>
      </c>
      <c r="AE322" s="13"/>
      <c r="AF322" s="8" t="s">
        <v>48</v>
      </c>
      <c r="AG322" s="8" t="s">
        <v>49</v>
      </c>
    </row>
    <row r="323" ht="112.5" customHeight="1">
      <c r="A323" s="6" t="s">
        <v>1848</v>
      </c>
      <c r="B323" s="6" t="s">
        <v>1849</v>
      </c>
      <c r="C323" s="6" t="s">
        <v>69</v>
      </c>
      <c r="D323" s="8" t="s">
        <v>36</v>
      </c>
      <c r="E323" s="6"/>
      <c r="F323" s="11" t="s">
        <v>1885</v>
      </c>
      <c r="G323" s="11" t="s">
        <v>1886</v>
      </c>
      <c r="H323" s="10" t="s">
        <v>1887</v>
      </c>
      <c r="I323" s="6" t="s">
        <v>212</v>
      </c>
      <c r="J323" s="6" t="s">
        <v>103</v>
      </c>
      <c r="K323" s="10" t="s">
        <v>1888</v>
      </c>
      <c r="L323" s="10" t="s">
        <v>1877</v>
      </c>
      <c r="M323" s="6" t="s">
        <v>43</v>
      </c>
      <c r="N323" s="11" t="s">
        <v>1854</v>
      </c>
      <c r="O323" s="11" t="s">
        <v>1855</v>
      </c>
      <c r="P323" s="12"/>
      <c r="Q323" s="13"/>
      <c r="R323" s="12"/>
      <c r="S323" s="12"/>
      <c r="T323" s="12"/>
      <c r="U323" s="12"/>
      <c r="V323" s="12"/>
      <c r="W323" s="12"/>
      <c r="X323" s="13"/>
      <c r="Y323" s="17" t="s">
        <v>45</v>
      </c>
      <c r="Z323" s="9" t="s">
        <v>1889</v>
      </c>
      <c r="AA323" s="12" t="str">
        <f t="shared" si="1"/>
        <v>{"id":"M6-NyO-40a-A-3-EN-EN","stimulus":"&lt;p&gt;Armando wants to distribute {{T1}} l of water into {{Q3}} containers. How much water will he have to put in each one?&lt;/p&gt;","template":"&lt;p&gt;Each container must hold {{response}} l.&lt;/p&gt;","hint":"&lt;p&gt;After finishing dividing the inexact part of the dividend, you should add a comma to the quotient to continue the division.&lt;/p&gt;","feedback":"&lt;p&gt;After finishing dividing the inexact part of the dividend, you should add a comma to the quotient to continue the division.&lt;/p&gt;","seed":{"parameters":[{"name":"Q1","min":1,"max":9,"step":1},{"name":"Q2","min":1,"max":99,"step":1},{"name":"Q3","min":2,"max":10,"step":1}],"calculated":[{"name":"T1","function":"Lemonlib.round(({{Q1}}+{{Q2}}/100)*{{Q3}}, 2)","temp":"true"},{"name":"A1","function":"Lemonlib.round({{Q1}}+{{Q2}}/100, 2)"}],"uniques":true},"algorithm":{"name":"calculateOperation","params":{"method":"equivLiteral","keyboard":"INTERMEDIATE"}}}</v>
      </c>
      <c r="AB323" s="13" t="str">
        <f t="shared" si="2"/>
        <v>M6-NyO-40a-A-3</v>
      </c>
      <c r="AC323" s="13" t="str">
        <f t="shared" si="3"/>
        <v>M6-NyO-40a-A-3-EN</v>
      </c>
      <c r="AD323" s="8" t="s">
        <v>47</v>
      </c>
      <c r="AE323" s="13"/>
      <c r="AF323" s="8" t="s">
        <v>48</v>
      </c>
      <c r="AG323" s="8" t="s">
        <v>49</v>
      </c>
    </row>
    <row r="324" ht="112.5" customHeight="1">
      <c r="A324" s="8" t="s">
        <v>1890</v>
      </c>
      <c r="B324" s="8" t="s">
        <v>1891</v>
      </c>
      <c r="C324" s="8" t="s">
        <v>35</v>
      </c>
      <c r="D324" s="7" t="s">
        <v>36</v>
      </c>
      <c r="E324" s="6"/>
      <c r="F324" s="10" t="s">
        <v>1892</v>
      </c>
      <c r="G324" s="10"/>
      <c r="H324" s="10"/>
      <c r="I324" s="6" t="s">
        <v>212</v>
      </c>
      <c r="J324" s="6" t="s">
        <v>162</v>
      </c>
      <c r="K324" s="10" t="s">
        <v>1893</v>
      </c>
      <c r="L324" s="10" t="s">
        <v>1894</v>
      </c>
      <c r="M324" s="17" t="s">
        <v>43</v>
      </c>
      <c r="N324" s="10" t="s">
        <v>1895</v>
      </c>
      <c r="O324" s="10" t="s">
        <v>1896</v>
      </c>
      <c r="P324" s="12"/>
      <c r="Q324" s="13"/>
      <c r="R324" s="12"/>
      <c r="S324" s="12"/>
      <c r="T324" s="12"/>
      <c r="U324" s="12"/>
      <c r="V324" s="12"/>
      <c r="W324" s="12"/>
      <c r="X324" s="13"/>
      <c r="Y324" s="17" t="s">
        <v>45</v>
      </c>
      <c r="Z324" s="9" t="s">
        <v>1897</v>
      </c>
      <c r="AA324" s="12" t="str">
        <f t="shared" si="1"/>
        <v>{
    "id": "M6-NyO-71a-I-1-EN-EN",
    "stimulus": "&lt;p&gt;Select the result of this division:&lt;/p&gt;&lt;p style=\"text-align: center\"&gt;{{T1}} : {{Q1}} = ...&lt;/p&gt;",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v>
      </c>
      <c r="AB324" s="13" t="str">
        <f t="shared" si="2"/>
        <v>M6-NyO-71a-I-1</v>
      </c>
      <c r="AC324" s="13" t="str">
        <f t="shared" si="3"/>
        <v>M6-NyO-71a-I-1-EN</v>
      </c>
      <c r="AD324" s="8"/>
      <c r="AE324" s="13"/>
      <c r="AF324" s="8"/>
      <c r="AG324" s="8" t="s">
        <v>49</v>
      </c>
    </row>
    <row r="325" ht="112.5" customHeight="1">
      <c r="A325" s="8" t="s">
        <v>1890</v>
      </c>
      <c r="B325" s="8" t="s">
        <v>1891</v>
      </c>
      <c r="C325" s="8" t="s">
        <v>50</v>
      </c>
      <c r="D325" s="7" t="s">
        <v>36</v>
      </c>
      <c r="E325" s="6"/>
      <c r="F325" s="10" t="s">
        <v>1898</v>
      </c>
      <c r="G325" s="10" t="s">
        <v>1899</v>
      </c>
      <c r="H325" s="10"/>
      <c r="I325" s="6" t="s">
        <v>212</v>
      </c>
      <c r="J325" s="6" t="s">
        <v>103</v>
      </c>
      <c r="K325" s="10" t="s">
        <v>1900</v>
      </c>
      <c r="L325" s="10" t="s">
        <v>1901</v>
      </c>
      <c r="M325" s="17" t="s">
        <v>43</v>
      </c>
      <c r="N325" s="10" t="s">
        <v>1895</v>
      </c>
      <c r="O325" s="10" t="s">
        <v>1896</v>
      </c>
      <c r="P325" s="12"/>
      <c r="Q325" s="13"/>
      <c r="R325" s="12"/>
      <c r="S325" s="12"/>
      <c r="T325" s="12"/>
      <c r="U325" s="12"/>
      <c r="V325" s="12"/>
      <c r="W325" s="12"/>
      <c r="X325" s="13"/>
      <c r="Y325" s="17" t="s">
        <v>45</v>
      </c>
      <c r="Z325" s="9" t="s">
        <v>1902</v>
      </c>
      <c r="AA325" s="12" t="str">
        <f t="shared" si="1"/>
        <v>{
    "id": "M6-NyO-71a-E-1-EN-EN",
    "stimulus": "&lt;p&gt;Solve this division.&lt;/p&gt;",
    "template": "&lt;p style=\"text-align: center\"&gt;{{T1}} : {{Q1}} = {{response}}&lt;/p&gt;",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v>
      </c>
      <c r="AB325" s="13" t="str">
        <f t="shared" si="2"/>
        <v>M6-NyO-71a-E-1</v>
      </c>
      <c r="AC325" s="13" t="str">
        <f t="shared" si="3"/>
        <v>M6-NyO-71a-E-1-EN</v>
      </c>
      <c r="AD325" s="8"/>
      <c r="AE325" s="13"/>
      <c r="AF325" s="8"/>
      <c r="AG325" s="8" t="s">
        <v>49</v>
      </c>
    </row>
    <row r="326" ht="112.5" customHeight="1">
      <c r="A326" s="8" t="s">
        <v>1890</v>
      </c>
      <c r="B326" s="8" t="s">
        <v>1891</v>
      </c>
      <c r="C326" s="6" t="s">
        <v>69</v>
      </c>
      <c r="D326" s="7" t="s">
        <v>36</v>
      </c>
      <c r="E326" s="6"/>
      <c r="F326" s="10" t="s">
        <v>1903</v>
      </c>
      <c r="G326" s="10" t="s">
        <v>1904</v>
      </c>
      <c r="H326" s="10"/>
      <c r="I326" s="6" t="s">
        <v>212</v>
      </c>
      <c r="J326" s="6" t="s">
        <v>103</v>
      </c>
      <c r="K326" s="10" t="s">
        <v>1905</v>
      </c>
      <c r="L326" s="10" t="s">
        <v>1901</v>
      </c>
      <c r="M326" s="6" t="s">
        <v>43</v>
      </c>
      <c r="N326" s="10" t="s">
        <v>1895</v>
      </c>
      <c r="O326" s="10" t="s">
        <v>1896</v>
      </c>
      <c r="P326" s="12"/>
      <c r="Q326" s="13"/>
      <c r="R326" s="12"/>
      <c r="S326" s="12"/>
      <c r="T326" s="12"/>
      <c r="U326" s="12"/>
      <c r="V326" s="12"/>
      <c r="W326" s="12"/>
      <c r="X326" s="13"/>
      <c r="Y326" s="17" t="s">
        <v>45</v>
      </c>
      <c r="Z326" s="9" t="s">
        <v>1906</v>
      </c>
      <c r="AA326" s="12" t="str">
        <f t="shared" si="1"/>
        <v>{
    "id": "M6-NyO-71a-A-1-EN-EN",
    "stimulus": "&lt;p&gt;Jules has a string of {{T1}} cm that she wants to break into {{Q1}} equal pieces. How long does each piece have to be?&lt;/p&gt;",
    "template": "&lt;p&gt;Each one has to measure {{response}} cm.&lt;/p&gt;",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v>
      </c>
      <c r="AB326" s="13" t="str">
        <f t="shared" si="2"/>
        <v>M6-NyO-71a-A-1</v>
      </c>
      <c r="AC326" s="13" t="str">
        <f t="shared" si="3"/>
        <v>M6-NyO-71a-A-1-EN</v>
      </c>
      <c r="AD326" s="8"/>
      <c r="AE326" s="13"/>
      <c r="AF326" s="8"/>
      <c r="AG326" s="8" t="s">
        <v>49</v>
      </c>
    </row>
    <row r="327" ht="112.5" customHeight="1">
      <c r="A327" s="8" t="s">
        <v>1890</v>
      </c>
      <c r="B327" s="8" t="s">
        <v>1891</v>
      </c>
      <c r="C327" s="6" t="s">
        <v>69</v>
      </c>
      <c r="D327" s="7" t="s">
        <v>36</v>
      </c>
      <c r="E327" s="6"/>
      <c r="F327" s="10" t="s">
        <v>1907</v>
      </c>
      <c r="G327" s="10" t="s">
        <v>1908</v>
      </c>
      <c r="H327" s="10"/>
      <c r="I327" s="6" t="s">
        <v>212</v>
      </c>
      <c r="J327" s="6" t="s">
        <v>103</v>
      </c>
      <c r="K327" s="10" t="s">
        <v>1909</v>
      </c>
      <c r="L327" s="10" t="s">
        <v>1901</v>
      </c>
      <c r="M327" s="6" t="s">
        <v>43</v>
      </c>
      <c r="N327" s="10" t="s">
        <v>1895</v>
      </c>
      <c r="O327" s="10" t="s">
        <v>1896</v>
      </c>
      <c r="P327" s="12"/>
      <c r="Q327" s="13"/>
      <c r="R327" s="12"/>
      <c r="S327" s="12"/>
      <c r="T327" s="12"/>
      <c r="U327" s="12"/>
      <c r="V327" s="12"/>
      <c r="W327" s="12"/>
      <c r="X327" s="13"/>
      <c r="Y327" s="17" t="s">
        <v>45</v>
      </c>
      <c r="Z327" s="9" t="s">
        <v>1910</v>
      </c>
      <c r="AA327" s="12" t="str">
        <f t="shared" si="1"/>
        <v>{
    "id": "M6-NyO-71a-A-2-EN-EN",
    "stimulus": "&lt;p&gt;A company distributes {{T1}} l of water in {{Q1}} bottles. How much water will each hold?&lt;/p&gt;",
    "template": "&lt;p&gt;Each one will hold {{response}} l of water.&lt;/p&gt;",
    "hint": "&lt;p&gt;When you are done dividing the inexact part, put a comma in the quotient and continue with the division.&lt;/p&gt;",
    "feedback": "&lt;p&gt;When you finish dividing the inexact part, add a comma to the quotient and continue the division.&lt;/p&gt;",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v>
      </c>
      <c r="AB327" s="13" t="str">
        <f t="shared" si="2"/>
        <v>M6-NyO-71a-A-2</v>
      </c>
      <c r="AC327" s="13" t="str">
        <f t="shared" si="3"/>
        <v>M6-NyO-71a-A-2-EN</v>
      </c>
      <c r="AD327" s="8"/>
      <c r="AE327" s="13"/>
      <c r="AF327" s="8"/>
      <c r="AG327" s="8" t="s">
        <v>49</v>
      </c>
    </row>
    <row r="328" ht="112.5" customHeight="1">
      <c r="A328" s="8" t="s">
        <v>1890</v>
      </c>
      <c r="B328" s="8" t="s">
        <v>1891</v>
      </c>
      <c r="C328" s="6" t="s">
        <v>69</v>
      </c>
      <c r="D328" s="7" t="s">
        <v>36</v>
      </c>
      <c r="E328" s="6"/>
      <c r="F328" s="10" t="s">
        <v>1911</v>
      </c>
      <c r="G328" s="10" t="s">
        <v>1912</v>
      </c>
      <c r="H328" s="10"/>
      <c r="I328" s="6" t="s">
        <v>212</v>
      </c>
      <c r="J328" s="6" t="s">
        <v>103</v>
      </c>
      <c r="K328" s="11" t="s">
        <v>1913</v>
      </c>
      <c r="L328" s="10" t="s">
        <v>1901</v>
      </c>
      <c r="M328" s="6" t="s">
        <v>43</v>
      </c>
      <c r="N328" s="10" t="s">
        <v>1895</v>
      </c>
      <c r="O328" s="10" t="s">
        <v>1896</v>
      </c>
      <c r="P328" s="12"/>
      <c r="Q328" s="13"/>
      <c r="R328" s="12"/>
      <c r="S328" s="12"/>
      <c r="T328" s="12"/>
      <c r="U328" s="12"/>
      <c r="V328" s="12"/>
      <c r="W328" s="12"/>
      <c r="X328" s="13"/>
      <c r="Y328" s="17" t="s">
        <v>45</v>
      </c>
      <c r="Z328" s="9" t="s">
        <v>1914</v>
      </c>
      <c r="AA328" s="12" t="str">
        <f t="shared" si="1"/>
        <v>{
    "id": "M6-NyO-71a-A-3-EN-EN",
    "stimulus": "&lt;p&gt;Louise wants to give ${{T1}} to her {{Q1}} grandchildren. If she divided it equally, how much would each of them get?&lt;/p&gt;",
    "template": "&lt;p&gt;Each grandchild will receive ${{response}}.&lt;/p&gt;",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v>
      </c>
      <c r="AB328" s="13" t="str">
        <f t="shared" si="2"/>
        <v>M6-NyO-71a-A-3</v>
      </c>
      <c r="AC328" s="13" t="str">
        <f t="shared" si="3"/>
        <v>M6-NyO-71a-A-3-EN</v>
      </c>
      <c r="AD328" s="8"/>
      <c r="AE328" s="13"/>
      <c r="AF328" s="8"/>
      <c r="AG328" s="8" t="s">
        <v>49</v>
      </c>
    </row>
    <row r="329" ht="112.5" customHeight="1">
      <c r="A329" s="6" t="s">
        <v>1915</v>
      </c>
      <c r="B329" s="6" t="s">
        <v>1916</v>
      </c>
      <c r="C329" s="6" t="s">
        <v>35</v>
      </c>
      <c r="D329" s="7" t="s">
        <v>36</v>
      </c>
      <c r="E329" s="6"/>
      <c r="F329" s="10" t="s">
        <v>1917</v>
      </c>
      <c r="G329" s="10" t="s">
        <v>1918</v>
      </c>
      <c r="H329" s="10" t="s">
        <v>1919</v>
      </c>
      <c r="I329" s="6" t="s">
        <v>212</v>
      </c>
      <c r="J329" s="8" t="s">
        <v>196</v>
      </c>
      <c r="K329" s="10" t="s">
        <v>1920</v>
      </c>
      <c r="L329" s="10" t="s">
        <v>1921</v>
      </c>
      <c r="M329" s="6" t="s">
        <v>43</v>
      </c>
      <c r="N329" s="11" t="s">
        <v>1922</v>
      </c>
      <c r="O329" s="11" t="s">
        <v>1923</v>
      </c>
      <c r="P329" s="12"/>
      <c r="Q329" s="13"/>
      <c r="R329" s="12"/>
      <c r="S329" s="12"/>
      <c r="T329" s="12"/>
      <c r="U329" s="12"/>
      <c r="V329" s="12"/>
      <c r="W329" s="12"/>
      <c r="X329" s="13"/>
      <c r="Y329" s="17" t="s">
        <v>45</v>
      </c>
      <c r="Z329" s="9" t="s">
        <v>1924</v>
      </c>
      <c r="AA329" s="12" t="str">
        <f t="shared" si="1"/>
        <v>{
    "id": "M6-NyO-41a-I-1-EN-EN",
    "stimulus": "&lt;p&gt;Drag the result of these powers.&lt;/p&gt;",
    "template": "&lt;p style=\"text-align:center;\"&gt;{{T1}}&lt;sup&gt;2&lt;/sup&gt; = {{response}}&lt;/p&gt;&lt;p style=\"text-align:center;\"&gt;{{T2}}&lt;sup&gt;2&lt;/sup&gt; = {{response}}&lt;/p&gt;",
    "hint": "&lt;p&gt;To calculate the square of a number, multiply it by itself.&lt;/p&gt;",
    "feedback": "&lt;p&gt;To calculate the square of a number, multiply it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"Lemonlib.round({{T1}}*{{T1}},2)",
                "feedback": "{{T1}}&lt;sup&gt;2&lt;/sup&gt; = {{T1}} × {{T1}} = {{function}}"
            },
            {
                "name": "A2",
                "label": "{{function}}",
                "function": "Lemonlib.round({{T2}}*{{T2}},2)",
                "feedback": "{{T2}}&lt;sup&gt;2&lt;/sup&gt; = {{T2}} × {{T2}} = {{function}}"
            },
            {
                "name": "A3",
                "label": "{{function}}",
                "function": "Lemonlib.round({{T3}}*{{T3}},2)",
                "incorrect": true
            },
            {
                "name": "A4",
                "label": "{{function}}",
                "function": "Lemonlib.round({{T4}}*{{T4}},2)",
                "incorrect": true
            }
        ],
        "uniques": true
    },
    "algorithm": {
        "name": "calculateOperation",
        "template": "Cloze with drag &amp; drop",
        "params": {
            "keyboard": "INTERMEDIATE"
        }
    }
}</v>
      </c>
      <c r="AB329" s="13" t="str">
        <f t="shared" si="2"/>
        <v>M6-NyO-41a-I-1</v>
      </c>
      <c r="AC329" s="13" t="str">
        <f t="shared" si="3"/>
        <v>M6-NyO-41a-I-1-EN</v>
      </c>
      <c r="AD329" s="13"/>
      <c r="AE329" s="13"/>
      <c r="AF329" s="8" t="s">
        <v>48</v>
      </c>
      <c r="AG329" s="8" t="s">
        <v>49</v>
      </c>
    </row>
    <row r="330" ht="112.5" customHeight="1">
      <c r="A330" s="6" t="s">
        <v>1915</v>
      </c>
      <c r="B330" s="6" t="s">
        <v>1916</v>
      </c>
      <c r="C330" s="6" t="s">
        <v>35</v>
      </c>
      <c r="D330" s="7" t="s">
        <v>36</v>
      </c>
      <c r="E330" s="6"/>
      <c r="F330" s="10" t="s">
        <v>1917</v>
      </c>
      <c r="G330" s="11" t="s">
        <v>1925</v>
      </c>
      <c r="H330" s="10" t="s">
        <v>1926</v>
      </c>
      <c r="I330" s="6" t="s">
        <v>212</v>
      </c>
      <c r="J330" s="8" t="s">
        <v>196</v>
      </c>
      <c r="K330" s="10" t="s">
        <v>1920</v>
      </c>
      <c r="L330" s="10" t="s">
        <v>1927</v>
      </c>
      <c r="M330" s="6" t="s">
        <v>43</v>
      </c>
      <c r="N330" s="11" t="s">
        <v>1928</v>
      </c>
      <c r="O330" s="11" t="s">
        <v>1929</v>
      </c>
      <c r="P330" s="12"/>
      <c r="Q330" s="13"/>
      <c r="R330" s="12"/>
      <c r="S330" s="12"/>
      <c r="T330" s="12"/>
      <c r="U330" s="12"/>
      <c r="V330" s="12"/>
      <c r="W330" s="12"/>
      <c r="X330" s="13"/>
      <c r="Y330" s="17" t="s">
        <v>45</v>
      </c>
      <c r="Z330" s="9" t="s">
        <v>1930</v>
      </c>
      <c r="AA330" s="12" t="str">
        <f t="shared" si="1"/>
        <v>{
    "id": "M6-NyO-41a-I-2-EN-EN",
    "stimulus": "&lt;p&gt;Drag the result of these powers.&lt;/p&gt;",
    "template": "&lt;p style=\"text-align:center;\"&gt;{{T1}}&lt;sup&gt;3&lt;/sup&gt; = {{response}}&lt;/p&gt;&lt;p style=\"text-align:center;\"&gt;{{T2}}&lt;sup&gt;3&lt;/sup&gt; = {{response}}&lt;/p&gt;",
    "hint": "&lt;p&gt;To calculate the cube of a number, multiply it twice by itself.&lt;/p&gt;",
    "feedback": "&lt;p&gt;To calculate the cube of a number, multiply it twice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AB330" s="13" t="str">
        <f t="shared" si="2"/>
        <v>M6-NyO-41a-I-2</v>
      </c>
      <c r="AC330" s="13" t="str">
        <f t="shared" si="3"/>
        <v>M6-NyO-41a-I-2-EN</v>
      </c>
      <c r="AD330" s="13"/>
      <c r="AE330" s="13"/>
      <c r="AF330" s="8" t="s">
        <v>48</v>
      </c>
      <c r="AG330" s="8" t="s">
        <v>49</v>
      </c>
    </row>
    <row r="331" ht="112.5" customHeight="1">
      <c r="A331" s="6" t="s">
        <v>1915</v>
      </c>
      <c r="B331" s="6" t="s">
        <v>1916</v>
      </c>
      <c r="C331" s="6" t="s">
        <v>50</v>
      </c>
      <c r="D331" s="7" t="s">
        <v>36</v>
      </c>
      <c r="E331" s="6"/>
      <c r="F331" s="11" t="s">
        <v>1931</v>
      </c>
      <c r="G331" s="10" t="s">
        <v>1932</v>
      </c>
      <c r="H331" s="10" t="s">
        <v>1933</v>
      </c>
      <c r="I331" s="6" t="s">
        <v>212</v>
      </c>
      <c r="J331" s="6" t="s">
        <v>168</v>
      </c>
      <c r="K331" s="10" t="s">
        <v>1934</v>
      </c>
      <c r="L331" s="10" t="s">
        <v>1935</v>
      </c>
      <c r="M331" s="8" t="s">
        <v>43</v>
      </c>
      <c r="N331" s="11" t="s">
        <v>1922</v>
      </c>
      <c r="O331" s="11" t="s">
        <v>1936</v>
      </c>
      <c r="P331" s="12"/>
      <c r="Q331" s="13"/>
      <c r="R331" s="12"/>
      <c r="S331" s="12"/>
      <c r="T331" s="12"/>
      <c r="U331" s="12"/>
      <c r="V331" s="12"/>
      <c r="W331" s="12"/>
      <c r="X331" s="13"/>
      <c r="Y331" s="17" t="s">
        <v>45</v>
      </c>
      <c r="Z331" s="9" t="s">
        <v>1937</v>
      </c>
      <c r="AA331" s="12" t="str">
        <f t="shared" si="1"/>
        <v>{
    "id": "M6-NyO-41a-E-1-EN-EN",
    "stimulus": "&lt;p&gt;What is the result of this power?&lt;/p&gt;",
    "template": "&lt;p style=\"text-align:center;\"&gt;{{T1}}&lt;sup&gt;2&lt;/sup&gt; = {{response}}&lt;/p&gt;",
    "hint": "&lt;p&gt;To calculate the square of a number, multiply it by itself.&lt;/p&gt;",
    "feedback": "&lt;p&gt;To calculate the square of a number, multiply it by itself.&lt;/p&gt;&lt;p style=\"text-align:center;\"&gt;{{T1}}&lt;sup&gt;2&lt;/sup&gt; = {{T1}} × {{T1}} = {{A1}}&lt;/p&gt;",
    "seed": {
        "parameters": [
            {
                "name": "Q1",
                "label": null,
                "min": 1,
                "max": 9,
                "step": 1
            },
            {
                "name": "Q2",
                "label": null,
                "min": 1,
                "max": 9,
                "step": 1
            }
        ],
        "calculated": [
            {
                "name": "T1",
                "label": "{{function}}",
                "function": "{{Q1}}+{{Q2}}/10",
                "temp": true
            },
            {
                "name": "A1",
                "label": "{{function}}",
                "function": "Lemonlib.round({{T1}}*{{T1}},2)"
            }
        ],
        "uniques": true
    },
    "algorithm": {
        "name": "calculateOperation",
        "params": {
            "method": "equivLiteral",
            "keyboard": "INTERMEDIATE"
        }
    }
}</v>
      </c>
      <c r="AB331" s="13" t="str">
        <f t="shared" si="2"/>
        <v>M6-NyO-41a-E-1</v>
      </c>
      <c r="AC331" s="13" t="str">
        <f t="shared" si="3"/>
        <v>M6-NyO-41a-E-1-EN</v>
      </c>
      <c r="AD331" s="13"/>
      <c r="AE331" s="13"/>
      <c r="AF331" s="8" t="s">
        <v>48</v>
      </c>
      <c r="AG331" s="8" t="s">
        <v>49</v>
      </c>
    </row>
    <row r="332" ht="112.5" customHeight="1">
      <c r="A332" s="6" t="s">
        <v>1915</v>
      </c>
      <c r="B332" s="6" t="s">
        <v>1916</v>
      </c>
      <c r="C332" s="6" t="s">
        <v>50</v>
      </c>
      <c r="D332" s="7" t="s">
        <v>36</v>
      </c>
      <c r="E332" s="6"/>
      <c r="F332" s="11" t="s">
        <v>1931</v>
      </c>
      <c r="G332" s="10" t="s">
        <v>1938</v>
      </c>
      <c r="H332" s="10" t="s">
        <v>1939</v>
      </c>
      <c r="I332" s="6" t="s">
        <v>212</v>
      </c>
      <c r="J332" s="6" t="s">
        <v>168</v>
      </c>
      <c r="K332" s="10" t="s">
        <v>1934</v>
      </c>
      <c r="L332" s="10" t="s">
        <v>1940</v>
      </c>
      <c r="M332" s="8" t="s">
        <v>43</v>
      </c>
      <c r="N332" s="11" t="s">
        <v>1928</v>
      </c>
      <c r="O332" s="9" t="s">
        <v>1941</v>
      </c>
      <c r="P332" s="12"/>
      <c r="Q332" s="13"/>
      <c r="R332" s="12"/>
      <c r="S332" s="12"/>
      <c r="T332" s="12"/>
      <c r="U332" s="12"/>
      <c r="V332" s="12"/>
      <c r="W332" s="12"/>
      <c r="X332" s="13"/>
      <c r="Y332" s="17" t="s">
        <v>45</v>
      </c>
      <c r="Z332" s="9" t="s">
        <v>1942</v>
      </c>
      <c r="AA332" s="12" t="str">
        <f t="shared" si="1"/>
        <v>{
    "id": "M6-NyO-41a-E-2-EN-EN",
    "stimulus": "&lt;p&gt;What is the result of this power?&lt;/p&gt;",
    "template": "&lt;p style=\"text-align:center;\"&gt;{{T1}}&lt;sup&gt;3&lt;/sup&gt; = {{response}}&lt;/p&gt;",
    "hint": "&lt;p&gt;To calculate the cube of a number, multiply it twice by itself.&lt;/p&gt;",
    "feedback": "&lt;p&gt;To calculate the cube of a number, multiply it twice by itself.&lt;/p&gt;&lt;p style=\"text-align:center;\"&gt;{{T1}}&lt;sup&gt;3&lt;/sup&gt; = {{T1}} × {{T1}} × {{T1}} = {{A1}}&lt;/p&gt;",
    "seed": {
        "parameters": [
            {
                "name": "Q1",
                "label": null,
                "min": 1,
                "max": 9,
                "step": 1
            },
            {
                "name": "Q2",
                "label": null,
                "min": 1,
                "max": 9,
                "step": 1
            }
        ],
        "calculated": [
            {
                "name": "T1",
                "label": "{{function}}",
                "function": "{{Q1}}+{{Q2}}/10",
                "temp": true
            },
            {
                "name": "A1",
                "label": "{{function}}",
                "function": "Lemonlib.round({{T1}}*{{T1}}*{{T1}},2)"
            }
        ],
        "uniques": true
    },
    "algorithm": {
        "name": "calculateOperation",
        "params": {
            "method": "equivLiteral",
            "keyboard": "INTERMEDIATE"
        }
    }
}</v>
      </c>
      <c r="AB332" s="13" t="str">
        <f t="shared" si="2"/>
        <v>M6-NyO-41a-E-2</v>
      </c>
      <c r="AC332" s="13" t="str">
        <f t="shared" si="3"/>
        <v>M6-NyO-41a-E-2-EN</v>
      </c>
      <c r="AD332" s="13"/>
      <c r="AE332" s="13"/>
      <c r="AF332" s="8" t="s">
        <v>48</v>
      </c>
      <c r="AG332" s="8" t="s">
        <v>49</v>
      </c>
    </row>
    <row r="333" ht="112.5" customHeight="1">
      <c r="A333" s="6" t="s">
        <v>1915</v>
      </c>
      <c r="B333" s="6" t="s">
        <v>1916</v>
      </c>
      <c r="C333" s="6" t="s">
        <v>69</v>
      </c>
      <c r="D333" s="8" t="s">
        <v>36</v>
      </c>
      <c r="E333" s="6"/>
      <c r="F333" s="11" t="s">
        <v>1943</v>
      </c>
      <c r="G333" s="11" t="s">
        <v>1944</v>
      </c>
      <c r="H333" s="10" t="s">
        <v>1945</v>
      </c>
      <c r="I333" s="6" t="s">
        <v>212</v>
      </c>
      <c r="J333" s="6" t="s">
        <v>168</v>
      </c>
      <c r="K333" s="10" t="s">
        <v>1946</v>
      </c>
      <c r="L333" s="10" t="s">
        <v>1947</v>
      </c>
      <c r="M333" s="6" t="s">
        <v>43</v>
      </c>
      <c r="N333" s="11" t="s">
        <v>1922</v>
      </c>
      <c r="O333" s="11" t="s">
        <v>1936</v>
      </c>
      <c r="P333" s="12"/>
      <c r="Q333" s="13"/>
      <c r="R333" s="12"/>
      <c r="S333" s="12"/>
      <c r="T333" s="12"/>
      <c r="U333" s="12"/>
      <c r="V333" s="12"/>
      <c r="W333" s="12"/>
      <c r="X333" s="13"/>
      <c r="Y333" s="17" t="s">
        <v>45</v>
      </c>
      <c r="Z333" s="9" t="s">
        <v>1948</v>
      </c>
      <c r="AA333" s="12" t="str">
        <f t="shared" si="1"/>
        <v>{
    "id": "M6-NyO-41a-A-1-EN-EN",
    "stimulus": "&lt;p&gt;Bety has sewn a square tablecloth with sides measuring {{T1}} m. What is its surface area?&lt;/p&gt;",
    "template": "&lt;p&gt;The surface area of the tablecloth is {{response}} m&lt;sup&gt;2&lt;/sup&gt;.&lt;/p&gt;",
    "hint": "&lt;p&gt;To calculate the square of a number, multiply it by itself.&lt;/p&gt;",
    "feedback": "&lt;p&gt;To calculate the square of a number, multiply it by itself.&lt;/p&gt;&lt;p style=\"text-align:center;\"&gt;{{T1}}&lt;sup&gt;2&lt;/sup&gt; = {{T1}} × {{T1}} = {{A1}}&lt;/p&gt;",
    "seed": {
        "parameters": [
            {
                "name": "Q1",
                "min": 5,
                "max": 10,
                "step": 1
            },
            {
                "name": "Q2",
                "min": 1,
                "max": 9,
                "step": 1
            }
        ],
        "calculated": [
            {
                "name": "T1",
                "function": "Lemonlib.round({{Q1}}/10+{{Q2}}/100, 2)",
                "temp": "true"
            },
            {
                "name": "A1",
                "function": "Lemonlib.round({{T1}}*{{T1}}, 4)"
            }
        ],
        "uniques": true
    },
    "algorithm": {
        "name": "calculateOperation",
        "params": {
            "method": "equivLiteral",
            "keyboard": "INTERMEDIATE"
        }
    }
}</v>
      </c>
      <c r="AB333" s="13" t="str">
        <f t="shared" si="2"/>
        <v>M6-NyO-41a-A-1</v>
      </c>
      <c r="AC333" s="13" t="str">
        <f t="shared" si="3"/>
        <v>M6-NyO-41a-A-1-EN</v>
      </c>
      <c r="AD333" s="13"/>
      <c r="AE333" s="13"/>
      <c r="AF333" s="8" t="s">
        <v>48</v>
      </c>
      <c r="AG333" s="8" t="s">
        <v>49</v>
      </c>
    </row>
    <row r="334" ht="112.5" customHeight="1">
      <c r="A334" s="6" t="s">
        <v>1915</v>
      </c>
      <c r="B334" s="6" t="s">
        <v>1916</v>
      </c>
      <c r="C334" s="6" t="s">
        <v>69</v>
      </c>
      <c r="D334" s="8" t="s">
        <v>36</v>
      </c>
      <c r="E334" s="6"/>
      <c r="F334" s="11" t="s">
        <v>1949</v>
      </c>
      <c r="G334" s="11" t="s">
        <v>1950</v>
      </c>
      <c r="H334" s="10" t="s">
        <v>1951</v>
      </c>
      <c r="I334" s="6" t="s">
        <v>212</v>
      </c>
      <c r="J334" s="6" t="s">
        <v>168</v>
      </c>
      <c r="K334" s="10" t="s">
        <v>1952</v>
      </c>
      <c r="L334" s="10" t="s">
        <v>1935</v>
      </c>
      <c r="M334" s="6" t="s">
        <v>43</v>
      </c>
      <c r="N334" s="11" t="s">
        <v>1922</v>
      </c>
      <c r="O334" s="11" t="s">
        <v>1936</v>
      </c>
      <c r="P334" s="12"/>
      <c r="Q334" s="13"/>
      <c r="R334" s="9"/>
      <c r="S334" s="9"/>
      <c r="T334" s="9"/>
      <c r="U334" s="9"/>
      <c r="V334" s="9"/>
      <c r="W334" s="9"/>
      <c r="X334" s="13"/>
      <c r="Y334" s="17" t="s">
        <v>45</v>
      </c>
      <c r="Z334" s="9" t="s">
        <v>1953</v>
      </c>
      <c r="AA334" s="12" t="str">
        <f t="shared" si="1"/>
        <v>{
    "id": "M6-NyO-41a-A-2-EN-EN",
    "stimulus": "&lt;p&gt;Some workers have to lay tiles on the floor of a square room. If the sides of the room measure {{T1}} m each, what is its area?&lt;/p&gt;",
    "template": "&lt;p&gt;The area of the room is {{response}} m&lt;sup&gt;2&lt;/sup&gt;.&lt;/p&gt;",
    "hint": "&lt;p&gt;To calculate the square of a number, multiply it by itself.&lt;/p&gt;",
    "feedback": "&lt;p&gt;To calculate the square of a number, multiply it by itself.&lt;/p&gt;&lt;p style=\"text-align:center;\"&gt;{{T1}}&lt;sup&gt;2&lt;/sup&gt; = {{T1}} × {{T1}} = {{A1}}&lt;/p&gt;",
    "seed": {
        "parameters": [
            {
                "name": "Q1",
                "min": 3,
                "max": 10,
                "step": 1
            },
            {
                "name": "Q2",
                "min": 1,
                "max": 9,
                "step": 1
            }
        ],
        "calculated": [
            {
                "name": "T1",
                "function": "{{Q1}}+{{Q2}}/10",
                "temp": "true"
            },
            {
                "name": "A1",
                "function": "Lemonlib.round({{T1}}*{{T1}}, 2)"
            }
        ],
        "uniques": true
    },
    "algorithm": {
        "name": "calculateOperation",
        "params": {
            "method": "equivLiteral",
            "keyboard": "INTERMEDIATE"
        }
    }
}</v>
      </c>
      <c r="AB334" s="13" t="str">
        <f t="shared" si="2"/>
        <v>M6-NyO-41a-A-2</v>
      </c>
      <c r="AC334" s="13" t="str">
        <f t="shared" si="3"/>
        <v>M6-NyO-41a-A-2-EN</v>
      </c>
      <c r="AD334" s="13"/>
      <c r="AE334" s="13"/>
      <c r="AF334" s="8" t="s">
        <v>48</v>
      </c>
      <c r="AG334" s="8" t="s">
        <v>49</v>
      </c>
    </row>
    <row r="335" ht="112.5" customHeight="1">
      <c r="A335" s="6" t="s">
        <v>1915</v>
      </c>
      <c r="B335" s="6" t="s">
        <v>1916</v>
      </c>
      <c r="C335" s="6" t="s">
        <v>69</v>
      </c>
      <c r="D335" s="8" t="s">
        <v>36</v>
      </c>
      <c r="E335" s="6"/>
      <c r="F335" s="11" t="s">
        <v>1954</v>
      </c>
      <c r="G335" s="11" t="s">
        <v>1955</v>
      </c>
      <c r="H335" s="10" t="s">
        <v>1956</v>
      </c>
      <c r="I335" s="6" t="s">
        <v>212</v>
      </c>
      <c r="J335" s="6" t="s">
        <v>168</v>
      </c>
      <c r="K335" s="10" t="s">
        <v>1957</v>
      </c>
      <c r="L335" s="10" t="s">
        <v>1940</v>
      </c>
      <c r="M335" s="6" t="s">
        <v>43</v>
      </c>
      <c r="N335" s="11" t="s">
        <v>1928</v>
      </c>
      <c r="O335" s="9" t="s">
        <v>1941</v>
      </c>
      <c r="P335" s="12"/>
      <c r="Q335" s="13"/>
      <c r="R335" s="9"/>
      <c r="S335" s="9"/>
      <c r="T335" s="9"/>
      <c r="U335" s="9"/>
      <c r="V335" s="9"/>
      <c r="W335" s="9"/>
      <c r="X335" s="13"/>
      <c r="Y335" s="17" t="s">
        <v>45</v>
      </c>
      <c r="Z335" s="9" t="s">
        <v>1958</v>
      </c>
      <c r="AA335" s="12" t="str">
        <f t="shared" si="1"/>
        <v>{
    "id": "M6-NyO-41a-A-3-EN-EN",
    "stimulus": "&lt;p&gt;Helen has saved ${{T1}} and Anne has saved the same amount raised to the third power. How much money has Anne saved?&lt;/p&gt;",
    "template": "&lt;p&gt;Anne's savings are ${{response}}.&lt;/p&gt;",
    "hint": "&lt;p&gt;To calculate the cube of a number, multiply it twice by itself.&lt;/p&gt;",
    "feedback": "&lt;p&gt;To calculate the cube of a number, multiply it twice by itself.&lt;/p&gt;&lt;p style=\"text-align:center;\"&gt;{{T1}}&lt;sup&gt;3&lt;/sup&gt; = {{T1}} × {{T1}} × {{T1}} = {{A1}}&lt;/p&gt;",
    "seed": {
        "parameters": [
            {
                "name": "Q1",
                "min": 5,
                "max": 20,
                "step": 1
            },
            {
                "name": "Q2",
                "min": 1,
                "max": 9,
                "step": 1
            }
        ],
        "calculated": [
            {
                "name": "T1",
                "function": "{{Q1}}+{{Q2}}/10",
                "temp": "true"
            },
            {
                "name": "A1",
                "function": "Lemonlib.round({{T1}}*{{T1}}*{{T1}}, 3)"
            }
        ],
        "uniques": true
    },
    "algorithm": {
        "name": "calculateOperation",
        "params": {
            "method": "equivLiteral",
            "keyboard": "INTERMEDIATE"
        }
    }
}</v>
      </c>
      <c r="AB335" s="13" t="str">
        <f t="shared" si="2"/>
        <v>M6-NyO-41a-A-3</v>
      </c>
      <c r="AC335" s="13" t="str">
        <f t="shared" si="3"/>
        <v>M6-NyO-41a-A-3-EN</v>
      </c>
      <c r="AD335" s="13"/>
      <c r="AE335" s="13"/>
      <c r="AF335" s="8" t="s">
        <v>48</v>
      </c>
      <c r="AG335" s="8" t="s">
        <v>49</v>
      </c>
    </row>
    <row r="336" ht="112.5" customHeight="1">
      <c r="A336" s="6" t="s">
        <v>1959</v>
      </c>
      <c r="B336" s="6" t="s">
        <v>1960</v>
      </c>
      <c r="C336" s="6" t="s">
        <v>35</v>
      </c>
      <c r="D336" s="7" t="s">
        <v>36</v>
      </c>
      <c r="E336" s="6"/>
      <c r="F336" s="11" t="s">
        <v>1961</v>
      </c>
      <c r="G336" s="10"/>
      <c r="H336" s="10" t="s">
        <v>1962</v>
      </c>
      <c r="I336" s="6"/>
      <c r="J336" s="8" t="s">
        <v>1963</v>
      </c>
      <c r="K336" s="11" t="s">
        <v>1964</v>
      </c>
      <c r="L336" s="11" t="s">
        <v>1965</v>
      </c>
      <c r="M336" s="6" t="s">
        <v>43</v>
      </c>
      <c r="N336" s="11" t="s">
        <v>1966</v>
      </c>
      <c r="O336" s="11" t="s">
        <v>1967</v>
      </c>
      <c r="P336" s="12"/>
      <c r="Q336" s="13"/>
      <c r="R336" s="9"/>
      <c r="S336" s="9"/>
      <c r="T336" s="9"/>
      <c r="U336" s="9"/>
      <c r="V336" s="9"/>
      <c r="W336" s="9"/>
      <c r="X336" s="13"/>
      <c r="Y336" s="17" t="s">
        <v>45</v>
      </c>
      <c r="Z336" s="9" t="s">
        <v>1968</v>
      </c>
      <c r="AA336" s="12" t="str">
        <f t="shared" si="1"/>
        <v>{
    "id": "M6-NyO-42a-I-1-EN-EN",
    "stimulus": "&lt;p&gt;Determine if the following percentages are well calculated indicating if they are true or false.&lt;/p&gt;",
    "hint": "&lt;p&gt;Multiply the percentage by the number and divide the result by 100.&lt;/p&gt;",
    "feedback": "&lt;p&gt;To know if the calculation of a percentage is correct, multiply it by the number and divide the result by 100.&lt;/p&gt;",
    "seed": {
        "parameters": [
            {
                "name": "Q1",
                "label": null,
                "min": 20,
                "max": 90,
                "step": 1
            },
            {
                "name": "Q2",
                "label": null,
                "min": 100,
                "max": 400,
                "step": 1
            },
            {
                "name": "Q3",
                "label": null,
                "min": 20,
                "max": 90,
                "step": 1
            },
            {
                "name": "Q4",
                "label": null,
                "min": 100,
                "max": 400,
                "step": 1
            },
            {
                "name": "Q5",
                "label": null,
                "min": 20,
                "max": 90,
                "step": 1
            },
            {
                "name": "Q6",
                "label": null,
                "min": 100,
                "max": 400,
                "step": 1
            },
            {
                "name": "Q7",
                "label": null,
                "min": 20,
                "max": 90,
                "step": 1
            },
            {
                "name": "Q8",
                "label": null,
                "min": 100,
                "max": 400,
                "step": 1
            },
            {
                "name": "Q9",
                "label": null,
                "min": 5,
                "max": 15,
                "step": 1
            },
            {
                "name": "Q10",
                "label": null,
                "min": 5,
                "max": 15,
                "step": 1
            }
        ],
        "calculated": [
            {
                "name": "T1",
                "label": "{{function}}",
                "function": "{{Q5}}*{{Q6}}/100",
                "temp": true
            },
            {
                "name": "T2",
                "label": "{{function}}",
                "function": "{{Q7}}*{{Q8}}/100",
                "temp": true
            },
            {
                "name": "A1",
                "label": "{{Q1}}% of {{Q2}} = {{function}}",
                "function": "{{Q1}}*{{Q2}}/100 ",
                "feedback": " &lt;p&gt;{{function}} is the result of this percentage because:&lt;/p&gt;&lt;p style=\"text-align:center;\"&gt;{{Q1}}% of {{Q2}} = {{Q1}} × &lt;span class=\"fr-math-v2 fr-draggable\" contenteditable=\"false\" data-original-math=\"\\(\\frac{{{Q2}}}{{{100}}}\\)\" draggable=\"true\"&gt;\\(\\frac{{{Q2}}}{{{100}}}\\)&lt;/span&gt; = &lt;span class=\"fr-math-v2 fr-draggable\" contenteditable=\"false\" data-original-math=\"\\(\\frac{{{Q1}}\\ \\times\\ {{Q2}}}{100}\\)\" draggable=\"true\"&gt;\\(\\frac{{{Q1}}\\ \\times\\ {{Q2}}}{100}\\)&lt;/span&gt; = {{function}}&lt;/p&gt;"
            },
            {
                "name": "A2",
                "label": "{{Q3}}% of {{Q4}} = {{function}}",
                "function": "{{Q3}}*{{Q4}}/100 ",
                "feedback": " &lt;p&gt;{{function}} is the result of this percentage because:&lt;/p&gt;&lt;p style=\"text-align:center;\"&gt;{{Q3}}% of {{Q4}} = {{Q3}} × &lt;span class=\"fr-math-v2 fr-draggable\" contenteditable=\"false\" data-original-math=\"\\(\\frac{{{Q4}}}{{{100}}}\\)\" draggable=\"true\"&gt;\\(\\frac{{{Q4}}}{{{100}}}\\)&lt;/span&gt; = &lt;span class=\"fr-math-v2 fr-draggable\" contenteditable=\"false\" data-original-math=\"\\(\\frac{{{Q3}}\\ \\times\\ {{Q4}}}{100}\\)\" draggable=\"true\"&gt;\\(\\frac{{{Q3}}\\ \\times\\ {{Q4}}}{100}\\)&lt;/span&gt; = {{function}}&lt;/p&gt;"
            },
            {
                "name": "A3",
                "label": "{{Q5}}% of {{Q6}} = {{function}}",
                "function": "{{Q5}}*{{Q6}}/100 + {{Q9}}",
                "incorrect": true,
                "feedback": " &lt;p&gt;{{function}} is not the result of this percentage because:&lt;/p&gt;&lt;p style=\"text-align:center;\"&gt;{{Q5}}% of {{Q6}} = {{Q5}} × &lt;span class=\"fr-math-v2 fr-draggable\" contenteditable=\"false\" data-original-math=\"\\(\\frac{{{Q6}}}{{{100}}}\\)\" draggable=\"true\"&gt;\\(\\frac{{{Q6}}}{{{100}}}\\)&lt;/span&gt; = &lt;span class=\"fr-math-v2 fr-draggable\" contenteditable=\"false\" data-original-math=\"\\(\\frac{{{Q5}}\\ \\times\\ {{Q6}}}{100}\\)\" draggable=\"true\"&gt;\\(\\frac{{{Q5}}\\ \\times\\ {{Q6}}}{100}\\)&lt;/span&gt; = {{T1}}&lt;/p&gt;"
            },
            {
                "name": "A4",
                "label": "{{Q7}}% of {{Q8}} = {{function}}",
                "function": "{{Q7}}*{{Q8}}/100 - {{Q10}}",
                "incorrect": true,
                "feedback": " &lt;p&gt;{{function}} is not the result of this percentage because:&lt;/p&gt;&lt;p style=\"text-align:center;\"&gt;{{Q7}}% of {{Q8}} = {{Q7}} × &lt;span class=\"fr-math-v2 fr-draggable\" contenteditable=\"false\" data-original-math=\"\\(\\frac{{{Q8}}}{{{100}}}\\)\" draggable=\"true\"&gt;\\(\\frac{{{Q8}}}{{{100}}}\\)&lt;/span&gt; = &lt;span class=\"fr-math-v2 fr-draggable\" contenteditable=\"false\" data-original-math=\"\\(\\frac{{{Q7}}\\ \\times\\ {{Q8}}}{100}\\)\" draggable=\"true\"&gt;\\(\\frac{{{Q7}}\\ \\times\\ {{Q8}}}{100}\\)&lt;/span&gt; = {{T2}}&lt;/p&gt;"
            }
        ],
        "uniques": true
    },
    "algorithm": {
        "name": "trueFalse",
        "template": "Choice matrix – inline",
        "params": {
            "countCorrect": 1,
            "countIncorrect": 2,
            "showCheckIcon": false,
            "options": [
                "True",
                "False"
            ]
        }
    }
}</v>
      </c>
      <c r="AB336" s="13" t="str">
        <f t="shared" si="2"/>
        <v>M6-NyO-42a-I-1</v>
      </c>
      <c r="AC336" s="13" t="str">
        <f t="shared" si="3"/>
        <v>M6-NyO-42a-I-1-EN</v>
      </c>
      <c r="AD336" s="8" t="s">
        <v>47</v>
      </c>
      <c r="AE336" s="8" t="s">
        <v>572</v>
      </c>
      <c r="AF336" s="8" t="s">
        <v>48</v>
      </c>
      <c r="AG336" s="8" t="s">
        <v>49</v>
      </c>
    </row>
    <row r="337" ht="112.5" customHeight="1">
      <c r="A337" s="6" t="s">
        <v>1959</v>
      </c>
      <c r="B337" s="6" t="s">
        <v>1960</v>
      </c>
      <c r="C337" s="6" t="s">
        <v>50</v>
      </c>
      <c r="D337" s="7" t="s">
        <v>36</v>
      </c>
      <c r="E337" s="6"/>
      <c r="F337" s="11" t="s">
        <v>1969</v>
      </c>
      <c r="G337" s="10"/>
      <c r="H337" s="10" t="s">
        <v>1970</v>
      </c>
      <c r="I337" s="6" t="s">
        <v>39</v>
      </c>
      <c r="J337" s="8" t="s">
        <v>1971</v>
      </c>
      <c r="K337" s="10" t="s">
        <v>1972</v>
      </c>
      <c r="L337" s="10" t="s">
        <v>1973</v>
      </c>
      <c r="M337" s="6" t="s">
        <v>43</v>
      </c>
      <c r="N337" s="11" t="s">
        <v>1966</v>
      </c>
      <c r="O337" s="11" t="s">
        <v>1974</v>
      </c>
      <c r="P337" s="12"/>
      <c r="Q337" s="13"/>
      <c r="R337" s="9"/>
      <c r="S337" s="9"/>
      <c r="T337" s="9"/>
      <c r="U337" s="9"/>
      <c r="V337" s="9"/>
      <c r="W337" s="9"/>
      <c r="X337" s="13"/>
      <c r="Y337" s="17" t="s">
        <v>45</v>
      </c>
      <c r="Z337" s="9" t="s">
        <v>1975</v>
      </c>
      <c r="AA337" s="12" t="str">
        <f t="shared" si="1"/>
        <v>{
    "id": "M6-NyO-42a-E-1-EN-EN",
    "stimulus": "&lt;p&gt;Drag the following operations to put them in order from lowest to highest based on their results. Do it from top to bottom.&lt;/p&gt;",
    "hint": "&lt;p&gt;Multiply the percentage by the number and divide the result by 100.&lt;/p&gt;",
    "feedback": "&lt;p&gt;To put these operations in order from lowest to highest, find the result of the percentages by multiplying the number by the percentage and dividing the result by 100.&lt;/p&gt;",
    "seed": {
        "parameters": [
            {
                "name": "Q1",
                "label": null,
                "min": 1,
                "max": 99,
                "step": 1
            },
            {
                "name": "Q2",
                "label": null,
                "min": 100,
                "max": 500,
                "step": 10
            },
            {
                "name": "Q3",
                "label": null,
                "min": 1,
                "max": 99,
                "step": 1
            },
            {
                "name": "Q4",
                "label": null,
                "min": 100,
                "max": 500,
                "step": 10
            },
            {
                "name": "Q5",
                "label": null,
                "min": 1,
                "max": 99,
                "step": 1
            },
            {
                "name": "Q6",
                "label": null,
                "min": 100,
                "max": 500,
                "step": 10
            }
        ],
        "calculated": [
            {
                "name": "A1",
                "label": "{{Q1}}% of {{Q2}}",
                "function": "{{Q1}}*{{Q2}}/100"
            },
            {
                "name": "A2",
                "label": "{{Q3}}% of {{Q4}}",
                "function": "{{Q3}}*{{Q4}}/100"
            },
            {
                "name": "A3",
                "label": "{{Q5}}% of {{Q6}}",
                "function": "{{Q5}}*{{Q6}}/100"
            }
        ],
        "uniques": true
    },
    "algorithm": {
        "name": "orderNumbers",
        "params": {
            "order": "asc"
        }
    }
}</v>
      </c>
      <c r="AB337" s="13" t="str">
        <f t="shared" si="2"/>
        <v>M6-NyO-42a-E-1</v>
      </c>
      <c r="AC337" s="13" t="str">
        <f t="shared" si="3"/>
        <v>M6-NyO-42a-E-1-EN</v>
      </c>
      <c r="AD337" s="8" t="s">
        <v>47</v>
      </c>
      <c r="AE337" s="8" t="s">
        <v>572</v>
      </c>
      <c r="AF337" s="8" t="s">
        <v>48</v>
      </c>
      <c r="AG337" s="8" t="s">
        <v>49</v>
      </c>
    </row>
    <row r="338" ht="112.5" customHeight="1">
      <c r="A338" s="6" t="s">
        <v>1959</v>
      </c>
      <c r="B338" s="6" t="s">
        <v>1960</v>
      </c>
      <c r="C338" s="6" t="s">
        <v>69</v>
      </c>
      <c r="D338" s="7" t="s">
        <v>36</v>
      </c>
      <c r="E338" s="6"/>
      <c r="F338" s="10" t="s">
        <v>1976</v>
      </c>
      <c r="G338" s="10" t="s">
        <v>1977</v>
      </c>
      <c r="H338" s="10" t="s">
        <v>1978</v>
      </c>
      <c r="I338" s="6"/>
      <c r="J338" s="6" t="s">
        <v>103</v>
      </c>
      <c r="K338" s="10" t="s">
        <v>1979</v>
      </c>
      <c r="L338" s="10" t="s">
        <v>1980</v>
      </c>
      <c r="M338" s="6" t="s">
        <v>43</v>
      </c>
      <c r="N338" s="10" t="s">
        <v>1981</v>
      </c>
      <c r="O338" s="10" t="s">
        <v>1982</v>
      </c>
      <c r="P338" s="12"/>
      <c r="Q338" s="13"/>
      <c r="R338" s="9"/>
      <c r="S338" s="9"/>
      <c r="T338" s="9"/>
      <c r="U338" s="9"/>
      <c r="V338" s="9"/>
      <c r="W338" s="9"/>
      <c r="X338" s="13"/>
      <c r="Y338" s="17" t="s">
        <v>45</v>
      </c>
      <c r="Z338" s="9" t="s">
        <v>1983</v>
      </c>
      <c r="AA338" s="12" t="str">
        <f t="shared" si="1"/>
        <v>{
    "id": "M6-NyO-42a-A-1-EN-EN",
    "stimulus": "&lt;p&gt;In a group of {{Q1}} young people, {{Q2}}% say they would like to learn music and {{Q3}}% say they would like to learn drawing. How many people are there in each case?&lt;/p&gt;",
    "template": "&lt;p&gt;{{response}} people want to learn music.&lt;/p&gt;&lt;p&gt;{{response}} people want to learn drawing.&lt;/p&gt;",
    "hint": "&lt;p&gt;Multiply the percentage by the number and divide the result by 100.&lt;/p&gt;",
    "feedback": "&lt;p&gt;To calculate the number of young people,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B338" s="13" t="str">
        <f t="shared" si="2"/>
        <v>M6-NyO-42a-A-1</v>
      </c>
      <c r="AC338" s="13" t="str">
        <f t="shared" si="3"/>
        <v>M6-NyO-42a-A-1-EN</v>
      </c>
      <c r="AD338" s="8" t="s">
        <v>47</v>
      </c>
      <c r="AE338" s="8" t="s">
        <v>572</v>
      </c>
      <c r="AF338" s="8" t="s">
        <v>48</v>
      </c>
      <c r="AG338" s="8" t="s">
        <v>49</v>
      </c>
    </row>
    <row r="339" ht="112.5" customHeight="1">
      <c r="A339" s="6" t="s">
        <v>1959</v>
      </c>
      <c r="B339" s="6" t="s">
        <v>1960</v>
      </c>
      <c r="C339" s="6" t="s">
        <v>69</v>
      </c>
      <c r="D339" s="7" t="s">
        <v>36</v>
      </c>
      <c r="E339" s="6"/>
      <c r="F339" s="10" t="s">
        <v>1984</v>
      </c>
      <c r="G339" s="10" t="s">
        <v>1985</v>
      </c>
      <c r="H339" s="10" t="s">
        <v>1986</v>
      </c>
      <c r="I339" s="6"/>
      <c r="J339" s="6" t="s">
        <v>103</v>
      </c>
      <c r="K339" s="10" t="s">
        <v>1979</v>
      </c>
      <c r="L339" s="10" t="s">
        <v>1987</v>
      </c>
      <c r="M339" s="6" t="s">
        <v>43</v>
      </c>
      <c r="N339" s="10" t="s">
        <v>1981</v>
      </c>
      <c r="O339" s="10" t="s">
        <v>1988</v>
      </c>
      <c r="P339" s="12"/>
      <c r="Q339" s="13"/>
      <c r="R339" s="9"/>
      <c r="S339" s="9"/>
      <c r="T339" s="9"/>
      <c r="U339" s="9"/>
      <c r="V339" s="9"/>
      <c r="W339" s="9"/>
      <c r="X339" s="13"/>
      <c r="Y339" s="17" t="s">
        <v>45</v>
      </c>
      <c r="Z339" s="9" t="s">
        <v>1989</v>
      </c>
      <c r="AA339" s="12" t="str">
        <f t="shared" si="1"/>
        <v>{
    "id": "M6-NyO-42a-A-2-EN-EN",
    "stimulus": "&lt;p&gt;From a high school, {{Q1}} seniors are going to London for their end-of-year trip. {{Q2}}% of the students say they want to ride the London Eye and {{Q3}}% want to visit the National Gallery. How many students are there in each case?&lt;/p&gt;",
    "template": "&lt;p&gt;{{response}} students want to go to the London Eye.&lt;/p&gt;&lt;p&gt;{{response}} students want to go to the National Gallery.&lt;/p&gt;",
    "hint": "&lt;p&gt;Multiply the percentage by the number and divide the result by 100.&lt;/p&gt;",
    "feedback": "&lt;p&gt;To calculate the number of students,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B339" s="13" t="str">
        <f t="shared" si="2"/>
        <v>M6-NyO-42a-A-2</v>
      </c>
      <c r="AC339" s="13" t="str">
        <f t="shared" si="3"/>
        <v>M6-NyO-42a-A-2-EN</v>
      </c>
      <c r="AD339" s="8" t="s">
        <v>47</v>
      </c>
      <c r="AE339" s="8" t="s">
        <v>572</v>
      </c>
      <c r="AF339" s="8" t="s">
        <v>48</v>
      </c>
      <c r="AG339" s="8" t="s">
        <v>49</v>
      </c>
    </row>
    <row r="340" ht="112.5" customHeight="1">
      <c r="A340" s="6" t="s">
        <v>1959</v>
      </c>
      <c r="B340" s="6" t="s">
        <v>1960</v>
      </c>
      <c r="C340" s="6" t="s">
        <v>69</v>
      </c>
      <c r="D340" s="7" t="s">
        <v>36</v>
      </c>
      <c r="E340" s="6"/>
      <c r="F340" s="11" t="s">
        <v>1990</v>
      </c>
      <c r="G340" s="25" t="s">
        <v>1991</v>
      </c>
      <c r="H340" s="25" t="s">
        <v>1992</v>
      </c>
      <c r="I340" s="17"/>
      <c r="J340" s="6" t="s">
        <v>103</v>
      </c>
      <c r="K340" s="10" t="s">
        <v>1979</v>
      </c>
      <c r="L340" s="10" t="s">
        <v>1993</v>
      </c>
      <c r="M340" s="6" t="s">
        <v>43</v>
      </c>
      <c r="N340" s="14" t="s">
        <v>1981</v>
      </c>
      <c r="O340" s="14" t="s">
        <v>1994</v>
      </c>
      <c r="P340" s="12"/>
      <c r="Q340" s="13"/>
      <c r="R340" s="16"/>
      <c r="S340" s="16"/>
      <c r="T340" s="16"/>
      <c r="U340" s="16"/>
      <c r="V340" s="16"/>
      <c r="W340" s="16"/>
      <c r="X340" s="14"/>
      <c r="Y340" s="17" t="s">
        <v>45</v>
      </c>
      <c r="Z340" s="9" t="s">
        <v>1995</v>
      </c>
      <c r="AA340" s="12" t="str">
        <f t="shared" si="1"/>
        <v>{
    "id": "M6-NyO-42a-A-3-EN-EN",
    "stimulus": "&lt;p&gt;Valerie already has {{Q1}} action figures in her collection. Among them, {{Q2}}% are female and {{Q3}}% have batteries included. How many action figures does Valerie have of each type?&lt;/p&gt;",
    "template": "&lt;p&gt;{{response}} are female.&lt;/p&gt;&lt;p&gt;{{response}} have batteries included.&lt;/p&gt;",
    "hint": "&lt;p&gt;Multiply the percentage by the number and divide the result by 100.&lt;/p&gt;",
    "feedback": "&lt;p&gt;To calculate the number of action figures of each type, multiply {{Q1}} by the percentage and divide the result by 100.&lt;/p&gt;",
    "seed": {
        "parameters": [
            {
                "name": "Q1",
                "label": null,
                "min": 100,
                "max": 500,
                "step": 25
            },
            {
                "name": "Q2",
                "label": null,
                "min": 4,
                "max": 96,
                "step": 4
            },
            {
                "name": "Q3",
                "label": null,
                "min": 4,
                "max": 96,
                "step": 4
            }
        ],
        "calculated": [
            {
                "name": "A1",
                "label": "{{function}}",
                "function": "{{Q1}}*{{Q2}}/100",
                "feedback": "{{Q2}} %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B340" s="13" t="str">
        <f t="shared" si="2"/>
        <v>M6-NyO-42a-A-3</v>
      </c>
      <c r="AC340" s="13" t="str">
        <f t="shared" si="3"/>
        <v>M6-NyO-42a-A-3-EN</v>
      </c>
      <c r="AD340" s="8" t="s">
        <v>47</v>
      </c>
      <c r="AE340" s="8" t="s">
        <v>572</v>
      </c>
      <c r="AF340" s="8" t="s">
        <v>48</v>
      </c>
      <c r="AG340" s="8" t="s">
        <v>49</v>
      </c>
    </row>
    <row r="341" ht="112.5" customHeight="1">
      <c r="A341" s="6" t="s">
        <v>1996</v>
      </c>
      <c r="B341" s="8" t="s">
        <v>1997</v>
      </c>
      <c r="C341" s="6" t="s">
        <v>35</v>
      </c>
      <c r="D341" s="7" t="s">
        <v>36</v>
      </c>
      <c r="E341" s="6"/>
      <c r="F341" s="11" t="s">
        <v>1998</v>
      </c>
      <c r="G341" s="24" t="s">
        <v>1999</v>
      </c>
      <c r="H341" s="25" t="s">
        <v>2000</v>
      </c>
      <c r="I341" s="34" t="s">
        <v>2001</v>
      </c>
      <c r="J341" s="6" t="s">
        <v>196</v>
      </c>
      <c r="K341" s="10" t="s">
        <v>2002</v>
      </c>
      <c r="L341" s="11" t="s">
        <v>2003</v>
      </c>
      <c r="M341" s="6" t="s">
        <v>43</v>
      </c>
      <c r="N341" s="11" t="s">
        <v>2004</v>
      </c>
      <c r="O341" s="11" t="s">
        <v>2005</v>
      </c>
      <c r="P341" s="12"/>
      <c r="Q341" s="13"/>
      <c r="R341" s="12"/>
      <c r="S341" s="12"/>
      <c r="T341" s="12"/>
      <c r="U341" s="12"/>
      <c r="V341" s="12"/>
      <c r="W341" s="12"/>
      <c r="X341" s="13"/>
      <c r="Y341" s="17" t="s">
        <v>45</v>
      </c>
      <c r="Z341" s="9" t="s">
        <v>2006</v>
      </c>
      <c r="AA341" s="12" t="str">
        <f t="shared" si="1"/>
        <v>{
    "id": "M6-NyO-42b-I-1-EN-EN",
    "stimulus": "&lt;p&gt;Fill in the blanks with the missing percentages and fractions.&lt;/p&gt;",
    "template": "&lt;table style=\"width: 100%;\"&gt;&lt;tbody&gt;&lt;tr&gt;&lt;td style=\"width: 50.0%; text-align: center; background-color: #FEA487; color: #FFFFFF;\"&gt;&lt;b&gt;Percentage&lt;/b&gt;&lt;/td&gt;&lt;td style=\"width: 50.0%; text-align: center; background-color: #FEA487; color: #FFFFFF;\"&gt;&lt;b&gt;Fraction&lt;/b&gt;&lt;/td&gt;&lt;/tr&gt;&lt;tr&gt;&lt;td style=\"width: 50.0%; text-align: center;\"&gt;{{Q1}}%&lt;/td&gt;&lt;td style=\"width: 50.0%; text-align: center;\"&gt;{{response}}&lt;/td&gt;&lt;/tr&gt;&lt;tr&gt;&lt;td style=\"width: 50.0%; text-align: center;\"&gt;{{response}}%&lt;/td&gt;&lt;td style=\"width: 50.0%; text-align: center;\"&gt;&lt;span class=\"fr-math-v2 fr-draggable\" contenteditable=\"false\" data-original-math=\"\\(\\frac{{{Q2}}}{100}\\)\" draggable=\"true\"&gt;\\(\\frac{{{Q2}}}{100}\\)&lt;/span&gt;&lt;/td&gt;&lt;/tr&gt;&lt;tr&gt;&lt;td style=\"width: 50.0%; text-align: center;\"&gt;{{Q3}}%&lt;/td&gt;&lt;td style=\"width: 50.0%; text-align: center;\"&gt;{{response}}&lt;/td&gt;&lt;/tr&gt;&lt;tr&gt;&lt;td style=\"width: 50.0%; text-align: center;\"&gt;{{response}}%&lt;/td&gt;&lt;td style=\"width: 50.0%; text-align: center;\"&gt;&lt;span class=\"fr-math-v2 fr-draggable\" contenteditable=\"false\" data-original-math=\"\\(\\frac{{{Q4}}}{100}\\)\" draggable=\"true\"&gt;\\(\\frac{{{Q4}}}{100}\\)&lt;/span&gt;&lt;/td&gt;&lt;/tr&gt;&lt;/tbody&gt;&lt;/table&gt;",
    "hint": "&lt;p&gt;Find equivalent fractions with denominator 100.&lt;/p&gt;",
    "feedback": "&lt;p&gt;To convert a fraction to a percentage, find an equivalent fraction with denominator 100.&lt;/p&gt;",
    "seed": {
        "parameters": [
            {
                "name": "Q1",
                "label": null,
                "min": 1,
                "max": 99,
                "step": 1
            },
            {
                "name": "Q2",
                "label": null,
                "min": 1,
                "max": 99,
                "step": 1
            },
            {
                "name": "Q3",
                "label": null,
                "min": 1,
                "max": 99,
                "step": 1
            },
            {
                "name": "Q4",
                "label": null,
                "min": 1,
                "max": 99,
                "step": 1
            }
        ],
        "calculated": [
            {
                "name": "A1",
                "label": "{{function}}",
                "function": "&lt;span class=\"fr-math-v2 fr-draggable\" contenteditable=\"false\" data-original-math=\"\\(\\frac{{{Q1}}}{100}\\)\" draggable=\"true\"&gt;\\(\\frac{{{Q1}}}{100}\\)&lt;/span&gt;",
                "feedback": "&lt;span class=\"fr-math-v2 fr-draggable\" contenteditable=\"false\" data-original-math=\"\\(\\frac{{{Q1}}}{100}\\)\" draggable=\"true\"&gt;\\(\\frac{{{Q1}}}{100}\\)&lt;/span&gt; is equivalent to {{Q1}}%."
            },
            {
                "name": "A2",
                "label": "{{function}}",
                "function": "{{Q2}}",
                "feedback": "{{Q2}}% is equivalent to &lt;span class=\"fr-math-v2 fr-draggable\" contenteditable=\"false\" data-original-math=\"\\(\\frac{{{Q2}}}{100}\\)\" draggable=\"true\"&gt;\\(\\frac{{{Q2}}}{100}\\)&lt;/span&gt;."
            },
            {
                "name": "A3",
                "label": "{{function}}",
                "function": "&lt;span class=\"fr-math-v2 fr-draggable\" contenteditable=\"false\" data-original-math=\"\\(\\frac{{{Q3}}}{100}\\)\" draggable=\"true\"&gt;\\(\\frac{{{Q3}}}{100}\\)&lt;/span&gt;",
                "feedback": "&lt;span class=\"fr-math-v2 fr-draggable\" contenteditable=\"false\" data-original-math=\"\\(\\frac{{{Q3}}}{100}\\)\" draggable=\"true\"&gt;\\(\\frac{{{Q3}}}{100}\\)&lt;/span&gt; is equivalent to {{Q3}}%."
            },
            {
                "name": "A4",
                "label": "{{function}}",
                "function": "{{Q4}}",
                "feedback": "{{Q4}}% is equivalent to &lt;span class=\"fr-math-v2 fr-draggable\" contenteditable=\"false\" data-original-math=\"\\(\\frac{{{Q4}}}{100}\\)\" draggable=\"true\"&gt;\\(\\frac{{{Q4}}}{100}\\)&lt;/span&gt;."
            }
        ],
        "uniques": true
    },
    "algorithm": {
        "name": "calculateOperation",
        "template": "Cloze with drag &amp; drop",
        "params": {
            "keyboard": "INTERMEDIATE"
        }
    }
}</v>
      </c>
      <c r="AB341" s="13" t="str">
        <f t="shared" si="2"/>
        <v>M6-NyO-42b-I-1</v>
      </c>
      <c r="AC341" s="13" t="str">
        <f t="shared" si="3"/>
        <v>M6-NyO-42b-I-1-EN</v>
      </c>
      <c r="AD341" s="8" t="s">
        <v>47</v>
      </c>
      <c r="AE341" s="8" t="s">
        <v>572</v>
      </c>
      <c r="AF341" s="8" t="s">
        <v>48</v>
      </c>
      <c r="AG341" s="8" t="s">
        <v>49</v>
      </c>
    </row>
    <row r="342" ht="112.5" customHeight="1">
      <c r="A342" s="6" t="s">
        <v>1996</v>
      </c>
      <c r="B342" s="8" t="s">
        <v>1997</v>
      </c>
      <c r="C342" s="6" t="s">
        <v>50</v>
      </c>
      <c r="D342" s="7" t="s">
        <v>36</v>
      </c>
      <c r="E342" s="6"/>
      <c r="F342" s="11" t="s">
        <v>2007</v>
      </c>
      <c r="G342" s="11" t="s">
        <v>2008</v>
      </c>
      <c r="H342" s="10" t="s">
        <v>2009</v>
      </c>
      <c r="I342" s="17"/>
      <c r="J342" s="6" t="s">
        <v>168</v>
      </c>
      <c r="K342" s="10" t="s">
        <v>2010</v>
      </c>
      <c r="L342" s="11" t="s">
        <v>2011</v>
      </c>
      <c r="M342" s="6" t="s">
        <v>43</v>
      </c>
      <c r="N342" s="11" t="s">
        <v>2012</v>
      </c>
      <c r="O342" s="11" t="s">
        <v>2013</v>
      </c>
      <c r="P342" s="12"/>
      <c r="Q342" s="13"/>
      <c r="R342" s="12"/>
      <c r="S342" s="12"/>
      <c r="T342" s="12"/>
      <c r="U342" s="12"/>
      <c r="V342" s="12"/>
      <c r="W342" s="12"/>
      <c r="X342" s="13"/>
      <c r="Y342" s="17" t="s">
        <v>45</v>
      </c>
      <c r="Z342" s="9" t="s">
        <v>2014</v>
      </c>
      <c r="AA342" s="12" t="str">
        <f t="shared" si="1"/>
        <v>{
    "id": "M6-NyO-42b-E-1-EN-EN",
    "stimulus": "&lt;p&gt;Calculate the percentage that equals &lt;span class=\"fr-math-v2 fr-draggable\" contenteditable=\"false\" data-original-math=\"\\(\\frac{{{Q1}}}{{{Q2}}}\\)\" draggable=\"true\"&gt;\\(\\frac{{{Q1}}}{{{Q2}}}\\)&lt;/span&gt;.&lt;/p&gt;",
    "template": "&lt;p style=\"text-align:center;\"&gt;{{response}}%&lt;/p&gt;",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"{{Q1}}*100/{{Q2}}"
            }
        ],
        "uniques": true
    },
    "algorithm": {
        "name": "calculateOperation",
        "params": {
            "method": "equivLiteral",
            "keyboard": "NUMERICAL"
        }
    }
}</v>
      </c>
      <c r="AB342" s="13" t="str">
        <f t="shared" si="2"/>
        <v>M6-NyO-42b-E-1</v>
      </c>
      <c r="AC342" s="13" t="str">
        <f t="shared" si="3"/>
        <v>M6-NyO-42b-E-1-EN</v>
      </c>
      <c r="AD342" s="8" t="s">
        <v>47</v>
      </c>
      <c r="AE342" s="8" t="s">
        <v>572</v>
      </c>
      <c r="AF342" s="8" t="s">
        <v>48</v>
      </c>
      <c r="AG342" s="8" t="s">
        <v>49</v>
      </c>
    </row>
    <row r="343" ht="112.5" customHeight="1">
      <c r="A343" s="6" t="s">
        <v>1996</v>
      </c>
      <c r="B343" s="8" t="s">
        <v>1997</v>
      </c>
      <c r="C343" s="6" t="s">
        <v>69</v>
      </c>
      <c r="D343" s="7" t="s">
        <v>36</v>
      </c>
      <c r="E343" s="6"/>
      <c r="F343" s="11" t="s">
        <v>2015</v>
      </c>
      <c r="G343" s="11" t="s">
        <v>2008</v>
      </c>
      <c r="H343" s="14" t="s">
        <v>2016</v>
      </c>
      <c r="I343" s="6"/>
      <c r="J343" s="6" t="s">
        <v>168</v>
      </c>
      <c r="K343" s="10" t="s">
        <v>2010</v>
      </c>
      <c r="L343" s="11" t="s">
        <v>2017</v>
      </c>
      <c r="M343" s="6" t="s">
        <v>43</v>
      </c>
      <c r="N343" s="11" t="s">
        <v>2012</v>
      </c>
      <c r="O343" s="11" t="s">
        <v>2013</v>
      </c>
      <c r="P343" s="12"/>
      <c r="Q343" s="13"/>
      <c r="R343" s="9"/>
      <c r="S343" s="9"/>
      <c r="T343" s="12"/>
      <c r="U343" s="12"/>
      <c r="V343" s="9"/>
      <c r="W343" s="9"/>
      <c r="X343" s="14"/>
      <c r="Y343" s="17" t="s">
        <v>45</v>
      </c>
      <c r="Z343" s="9" t="s">
        <v>2018</v>
      </c>
      <c r="AA343" s="12" t="str">
        <f t="shared" si="1"/>
        <v>{
    "id": "M6-NyO-42b-A-1-EN-EN",
    "stimulus": "&lt;p&gt;At a school play, &lt;span class=\"fr-math-v2 fr-draggable\" contenteditable=\"false\" data-original-math=\"\\(\\frac{{{Q1}}}{{{Q2}}}\\)\" draggable=\"true\"&gt;\\(\\frac{{{Q1}}}{{{Q2}}}\\)&lt;/span&gt; of the students' uncles and aunts have attended. Type this fraction as a percentage.&lt;/p&gt;",
    "template": "&lt;p&gt;{{response}}%&lt;/p&gt;",
    "hint": "&lt;p&gt;Find an equivalent fraction with denominator 100.&lt;/p&gt;",
    "feedback": "&lt;p&gt;To convert a fraction into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B343" s="13" t="str">
        <f t="shared" si="2"/>
        <v>M6-NyO-42b-A-1</v>
      </c>
      <c r="AC343" s="13" t="str">
        <f t="shared" si="3"/>
        <v>M6-NyO-42b-A-1-EN</v>
      </c>
      <c r="AD343" s="8" t="s">
        <v>47</v>
      </c>
      <c r="AE343" s="8" t="s">
        <v>572</v>
      </c>
      <c r="AF343" s="8" t="s">
        <v>48</v>
      </c>
      <c r="AG343" s="8" t="s">
        <v>49</v>
      </c>
    </row>
    <row r="344" ht="112.5" customHeight="1">
      <c r="A344" s="6" t="s">
        <v>1996</v>
      </c>
      <c r="B344" s="8" t="s">
        <v>1997</v>
      </c>
      <c r="C344" s="6" t="s">
        <v>69</v>
      </c>
      <c r="D344" s="7" t="s">
        <v>36</v>
      </c>
      <c r="E344" s="6"/>
      <c r="F344" s="11" t="s">
        <v>2019</v>
      </c>
      <c r="G344" s="11" t="s">
        <v>2008</v>
      </c>
      <c r="H344" s="14" t="s">
        <v>2020</v>
      </c>
      <c r="I344" s="6"/>
      <c r="J344" s="6" t="s">
        <v>168</v>
      </c>
      <c r="K344" s="10" t="s">
        <v>2010</v>
      </c>
      <c r="L344" s="11" t="s">
        <v>2017</v>
      </c>
      <c r="M344" s="6" t="s">
        <v>43</v>
      </c>
      <c r="N344" s="11" t="s">
        <v>2012</v>
      </c>
      <c r="O344" s="11" t="s">
        <v>2013</v>
      </c>
      <c r="P344" s="12"/>
      <c r="Q344" s="13"/>
      <c r="R344" s="9"/>
      <c r="S344" s="9"/>
      <c r="T344" s="12"/>
      <c r="U344" s="9"/>
      <c r="V344" s="9"/>
      <c r="W344" s="9"/>
      <c r="X344" s="11"/>
      <c r="Y344" s="17" t="s">
        <v>45</v>
      </c>
      <c r="Z344" s="9" t="s">
        <v>2021</v>
      </c>
      <c r="AA344" s="12" t="str">
        <f t="shared" si="1"/>
        <v>{
    "id": "M6-NyO-42b-A-2-EN-EN",
    "stimulus": "&lt;p&gt;This week's billboard shows that &lt;span class=\"fr-math-v2 fr-draggable\" contenteditable=\"false\" data-original-math=\"\\(\\frac{{{Q1}}}{{{Q2}}}\\)\" draggable=\"true\"&gt;\\(\\frac{{{Q1}}}{{{Q2}}}\\)&lt;/span&gt; of the movies are comedies. Type this fraction as a percentage.&lt;/p&gt;",
    "template": "&lt;p&gt;{{response}}%&lt;/p&gt;",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B344" s="13" t="str">
        <f t="shared" si="2"/>
        <v>M6-NyO-42b-A-2</v>
      </c>
      <c r="AC344" s="13" t="str">
        <f t="shared" si="3"/>
        <v>M6-NyO-42b-A-2-EN</v>
      </c>
      <c r="AD344" s="8" t="s">
        <v>47</v>
      </c>
      <c r="AE344" s="8" t="s">
        <v>572</v>
      </c>
      <c r="AF344" s="8" t="s">
        <v>48</v>
      </c>
      <c r="AG344" s="8" t="s">
        <v>49</v>
      </c>
    </row>
    <row r="345" ht="112.5" customHeight="1">
      <c r="A345" s="6" t="s">
        <v>1996</v>
      </c>
      <c r="B345" s="8" t="s">
        <v>1997</v>
      </c>
      <c r="C345" s="6" t="s">
        <v>69</v>
      </c>
      <c r="D345" s="7" t="s">
        <v>36</v>
      </c>
      <c r="E345" s="6"/>
      <c r="F345" s="11" t="s">
        <v>2022</v>
      </c>
      <c r="G345" s="11" t="s">
        <v>2008</v>
      </c>
      <c r="H345" s="10" t="s">
        <v>2023</v>
      </c>
      <c r="I345" s="6"/>
      <c r="J345" s="6" t="s">
        <v>168</v>
      </c>
      <c r="K345" s="10" t="s">
        <v>2010</v>
      </c>
      <c r="L345" s="11" t="s">
        <v>2017</v>
      </c>
      <c r="M345" s="6" t="s">
        <v>43</v>
      </c>
      <c r="N345" s="11" t="s">
        <v>2012</v>
      </c>
      <c r="O345" s="11" t="s">
        <v>2013</v>
      </c>
      <c r="P345" s="12"/>
      <c r="Q345" s="13"/>
      <c r="R345" s="16"/>
      <c r="S345" s="16"/>
      <c r="T345" s="12"/>
      <c r="U345" s="16"/>
      <c r="V345" s="16"/>
      <c r="W345" s="16"/>
      <c r="X345" s="10"/>
      <c r="Y345" s="17" t="s">
        <v>45</v>
      </c>
      <c r="Z345" s="9" t="s">
        <v>2024</v>
      </c>
      <c r="AA345" s="12" t="str">
        <f t="shared" si="1"/>
        <v>{
    "id": "M6-NyO-42b-A-3-EN-EN",
    "stimulus": "&lt;p&gt;In an animal shelter, &lt;span class=\"fr-math-v2 fr-draggable\" contenteditable=\"false\" data-original-math=\"\\(\\frac{{{Q1}}}{{{Q2}}}\\)\" draggable=\"true\"&gt;\\(\\frac{{{Q1}}}{{{Q2}}}\\)&lt;/span&gt; of the animals cared for are abandoned cats. Type this fraction as a percentage.&lt;/p&gt;",
    "template": "{{response}}%",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B345" s="13" t="str">
        <f t="shared" si="2"/>
        <v>M6-NyO-42b-A-3</v>
      </c>
      <c r="AC345" s="13" t="str">
        <f t="shared" si="3"/>
        <v>M6-NyO-42b-A-3-EN</v>
      </c>
      <c r="AD345" s="8" t="s">
        <v>47</v>
      </c>
      <c r="AE345" s="8" t="s">
        <v>572</v>
      </c>
      <c r="AF345" s="8" t="s">
        <v>48</v>
      </c>
      <c r="AG345" s="8" t="s">
        <v>49</v>
      </c>
    </row>
    <row r="346" ht="112.5" customHeight="1">
      <c r="A346" s="6" t="s">
        <v>2025</v>
      </c>
      <c r="B346" s="10" t="s">
        <v>2026</v>
      </c>
      <c r="C346" s="27" t="s">
        <v>35</v>
      </c>
      <c r="D346" s="7" t="s">
        <v>36</v>
      </c>
      <c r="E346" s="6"/>
      <c r="F346" s="11" t="s">
        <v>2027</v>
      </c>
      <c r="G346" s="11"/>
      <c r="H346" s="10"/>
      <c r="I346" s="6" t="s">
        <v>212</v>
      </c>
      <c r="J346" s="8" t="s">
        <v>1153</v>
      </c>
      <c r="K346" s="11" t="s">
        <v>2028</v>
      </c>
      <c r="L346" s="11" t="s">
        <v>2029</v>
      </c>
      <c r="M346" s="8" t="s">
        <v>43</v>
      </c>
      <c r="N346" s="11" t="s">
        <v>2030</v>
      </c>
      <c r="O346" s="11" t="s">
        <v>2031</v>
      </c>
      <c r="P346" s="12"/>
      <c r="Q346" s="13"/>
      <c r="R346" s="16"/>
      <c r="S346" s="16"/>
      <c r="T346" s="12"/>
      <c r="U346" s="16"/>
      <c r="V346" s="16"/>
      <c r="W346" s="16"/>
      <c r="X346" s="10"/>
      <c r="Y346" s="17" t="s">
        <v>45</v>
      </c>
      <c r="Z346" s="9" t="s">
        <v>2032</v>
      </c>
      <c r="AA346" s="12" t="str">
        <f t="shared" si="1"/>
        <v>{
    "id": "M6-NyO-72a-I-1-EN-EN",
    "stimulus": "&lt;p&gt;What percentage of this drawing is colored?&lt;/p&gt;&lt;div style=\"display:flex; justify-content:center;\"&gt;&lt;div class=\"fr-fractional-shape\" data-fraction={\"type\":\"TENTHS\",\"divisions\":8,\"fill\":{{Q1}}}&gt;&lt;/div&gt;&lt;/div&gt;",
    "hint": "&lt;p&gt;If all 10 squares were colored, they would represent 100%.&lt;/p&gt;",
    "feedback": "&lt;p&gt;If all 10 squares were colored, they would represent 100%.&lt;/p&gt;&lt;p&gt;As {{Q1}} squares are colored, they represent {{A1}}%.&lt;/p&gt;",
    "seed": {
        "parameters": [
            {
                "name": "Q1",
                "label": "Fills",
                "min": 2,
                "max": 9,
                "step": 1
            },
            {
                "name": "Q2",
                "label": "Fills",
                "min": 2,
                "max": 9,
                "step": 1
            },
            {
                "name": "Q3",
                "label": "Fills",
                "min": 2,
                "max": 9,
                "step": 1
            }
        ],
        "calculated": [
            {
                "name": "A1",
                "label": "{{function}}%",
                "function": "{{Q1}}*10"
            },
            {
                "name": "A2",
                "label": "{{function}}%",
                "function": "{{Q2}}*10",
                "incorrect": true
            },
            {
                "name": "A3",
                "label": "{{function}}%",
                "function": "{{Q3}}*10",
                "incorrect": true
            }
        ],
        "uniques": true
    },
    "algorithm": {
        "name": "trueFalse",
        "template": "Multiple choice – standard",
        "params": {
            "countCorrect": 1,
            "countIncorrect": 2,
            "showCheckIcon": false,
            "columns": 3
        }
    }
}</v>
      </c>
      <c r="AB346" s="13" t="str">
        <f t="shared" si="2"/>
        <v>M6-NyO-72a-I-1</v>
      </c>
      <c r="AC346" s="13" t="str">
        <f t="shared" si="3"/>
        <v>M6-NyO-72a-I-1-EN</v>
      </c>
      <c r="AD346" s="8"/>
      <c r="AE346" s="8"/>
      <c r="AF346" s="8"/>
      <c r="AG346" s="8" t="s">
        <v>49</v>
      </c>
    </row>
    <row r="347" ht="112.5" customHeight="1">
      <c r="A347" s="6" t="s">
        <v>2025</v>
      </c>
      <c r="B347" s="10" t="s">
        <v>2026</v>
      </c>
      <c r="C347" s="27" t="s">
        <v>35</v>
      </c>
      <c r="D347" s="7" t="s">
        <v>36</v>
      </c>
      <c r="E347" s="6"/>
      <c r="F347" s="11" t="s">
        <v>2033</v>
      </c>
      <c r="G347" s="11"/>
      <c r="H347" s="10"/>
      <c r="I347" s="6" t="s">
        <v>212</v>
      </c>
      <c r="J347" s="8" t="s">
        <v>1153</v>
      </c>
      <c r="K347" s="11" t="s">
        <v>2034</v>
      </c>
      <c r="L347" s="11" t="s">
        <v>2035</v>
      </c>
      <c r="M347" s="8" t="s">
        <v>43</v>
      </c>
      <c r="N347" s="11" t="s">
        <v>2036</v>
      </c>
      <c r="O347" s="11" t="s">
        <v>2037</v>
      </c>
      <c r="P347" s="12"/>
      <c r="Q347" s="13"/>
      <c r="R347" s="16"/>
      <c r="S347" s="16"/>
      <c r="T347" s="12"/>
      <c r="U347" s="16"/>
      <c r="V347" s="16"/>
      <c r="W347" s="16"/>
      <c r="X347" s="10"/>
      <c r="Y347" s="17" t="s">
        <v>45</v>
      </c>
      <c r="Z347" s="9" t="s">
        <v>2038</v>
      </c>
      <c r="AA347" s="12" t="str">
        <f t="shared" si="1"/>
        <v>{
    "id": "M6-NyO-72a-I-2-EN-EN",
    "stimulus": "&lt;p&gt;What percentage of this grid is colored?&lt;/p&gt;&lt;div style=\"display:flex; justify-content:center;\"&gt;&lt;div class=\"fr-fractional-shape\" data-fraction={\"type\":\"HUNDREDTHS\",\"divisions\":100,\"fill\":{{Q1}}}&gt;&lt;/div&gt;&lt;/div&gt;",
    "hint": "&lt;p&gt;If all the squares were colored, they would represent 100%.&lt;/p&gt;",
    "feedback": "&lt;p&gt;If all the squares were colored, they would represent 100%.&lt;/p&gt;&lt;p&gt;As {{Q1}} squares are colored, they represent {{A1}}%.&lt;/p&gt;",
    "seed": {
        "parameters": [
            {
                "name": "Q1",
                "label": "Fills",
                "min": 2,
                "max": 99,
                "step": 1
            },
            {
                "name": "Q2",
                "label": "Fills",
                "min": 2,
                "max": 99,
                "step": 1
            },
            {
                "name": "Q3",
                "label": "Fills",
                "min": 2,
                "max": 99,
                "step": 1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B347" s="13" t="str">
        <f t="shared" si="2"/>
        <v>M6-NyO-72a-I-2</v>
      </c>
      <c r="AC347" s="13" t="str">
        <f t="shared" si="3"/>
        <v>M6-NyO-72a-I-2-EN</v>
      </c>
      <c r="AD347" s="8"/>
      <c r="AE347" s="8"/>
      <c r="AF347" s="8"/>
      <c r="AG347" s="8" t="s">
        <v>49</v>
      </c>
    </row>
    <row r="348" ht="112.5" customHeight="1">
      <c r="A348" s="6" t="s">
        <v>2025</v>
      </c>
      <c r="B348" s="10" t="s">
        <v>2026</v>
      </c>
      <c r="C348" s="27" t="s">
        <v>35</v>
      </c>
      <c r="D348" s="7" t="s">
        <v>36</v>
      </c>
      <c r="E348" s="6"/>
      <c r="F348" s="11" t="s">
        <v>2039</v>
      </c>
      <c r="G348" s="11"/>
      <c r="H348" s="10"/>
      <c r="I348" s="6" t="s">
        <v>212</v>
      </c>
      <c r="J348" s="8" t="s">
        <v>1153</v>
      </c>
      <c r="K348" s="11" t="s">
        <v>2040</v>
      </c>
      <c r="L348" s="11" t="s">
        <v>2041</v>
      </c>
      <c r="M348" s="8" t="s">
        <v>43</v>
      </c>
      <c r="N348" s="11" t="s">
        <v>2042</v>
      </c>
      <c r="O348" s="11" t="s">
        <v>2043</v>
      </c>
      <c r="P348" s="12"/>
      <c r="Q348" s="13"/>
      <c r="R348" s="16"/>
      <c r="S348" s="16"/>
      <c r="T348" s="12"/>
      <c r="U348" s="16"/>
      <c r="V348" s="16"/>
      <c r="W348" s="16"/>
      <c r="X348" s="10"/>
      <c r="Y348" s="17" t="s">
        <v>45</v>
      </c>
      <c r="Z348" s="9" t="s">
        <v>2044</v>
      </c>
      <c r="AA348" s="12" t="str">
        <f t="shared" si="1"/>
        <v>{
    "id": "M6-NyO-72a-I-3-EN-EN",
    "stimulus": "&lt;p&gt;What percentage of this drawing is colored?&lt;/p&gt;&lt;div style=\"display:flex; justify-content:center;\"&gt;&lt;div class=\"fr-fractional-shape\" data-fraction={\"type\":\"RECTANGLE\",\"divisions\":{{T1}},\"fill\":{{T2}}}&gt;&lt;/div&gt;&lt;/div&gt;",
    "hint": "&lt;p&gt;If all {{T1}} squares were colored, they would represent 100%.&lt;/p&gt;",
    "feedback": "&lt;p&gt;If all {{T1}} squares were colored, they would represent 100%.&lt;/p&gt;&lt;p&gt;As {{Q1}} are colored, they represent {{T3}}%:&lt;/p&gt;&lt;p style=\"text-align: center\"&gt;&lt;span class=\"fr-math-v2 fr-draggable\" contenteditable=\"false\" data-original-math=\"\\(\\frac{{{Q1}}\\ ×\\ 100}{8}\\)\" draggable=\"true\"&gt;\\(\\frac{{{T2}}\\ ×\\ 100}{{{T1}}}\\)&lt;/span&gt; = {{T3}}%&lt;/p&gt;",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"function": ""
            },
            {
                "name": "A2",
                "label": "{{function}}%",
                "function": "Lemonlib.round({{T3}}+{{Q3}}, 2)",
                "incorrect": true
            },
            {
                "name": "A3",
                "label": "{{function}}%",
                "function": "Lemonlib.round({{T3}}+{{Q4}}, 2)",
                "incorrect": true
            }
        ],
        "uniques": true
    },
    "algorithm": {
        "name": "trueFalse",
        "template": "Multiple choice – standard",
        "params": {
            "countCorrect": 1,
            "countIncorrect": 2,
            "showCheckIcon": false,
            "columns": 3
        }
    }
}</v>
      </c>
      <c r="AB348" s="13" t="str">
        <f t="shared" si="2"/>
        <v>M6-NyO-72a-I-3</v>
      </c>
      <c r="AC348" s="13" t="str">
        <f t="shared" si="3"/>
        <v>M6-NyO-72a-I-3-EN</v>
      </c>
      <c r="AD348" s="8"/>
      <c r="AE348" s="8"/>
      <c r="AF348" s="8"/>
      <c r="AG348" s="8" t="s">
        <v>49</v>
      </c>
    </row>
    <row r="349" ht="112.5" customHeight="1">
      <c r="A349" s="6" t="s">
        <v>2025</v>
      </c>
      <c r="B349" s="10" t="s">
        <v>2026</v>
      </c>
      <c r="C349" s="35" t="s">
        <v>50</v>
      </c>
      <c r="D349" s="7" t="s">
        <v>36</v>
      </c>
      <c r="E349" s="6"/>
      <c r="F349" s="11" t="s">
        <v>2045</v>
      </c>
      <c r="G349" s="11"/>
      <c r="H349" s="10"/>
      <c r="I349" s="6" t="s">
        <v>212</v>
      </c>
      <c r="J349" s="6" t="s">
        <v>168</v>
      </c>
      <c r="K349" s="11" t="s">
        <v>2046</v>
      </c>
      <c r="L349" s="11" t="s">
        <v>2047</v>
      </c>
      <c r="M349" s="8" t="s">
        <v>43</v>
      </c>
      <c r="N349" s="11" t="s">
        <v>2048</v>
      </c>
      <c r="O349" s="11" t="s">
        <v>2049</v>
      </c>
      <c r="P349" s="12"/>
      <c r="Q349" s="13"/>
      <c r="R349" s="16"/>
      <c r="S349" s="16"/>
      <c r="T349" s="12"/>
      <c r="U349" s="16"/>
      <c r="V349" s="16"/>
      <c r="W349" s="16"/>
      <c r="X349" s="10"/>
      <c r="Y349" s="17" t="s">
        <v>45</v>
      </c>
      <c r="Z349" s="9" t="s">
        <v>2050</v>
      </c>
      <c r="AA349" s="12" t="str">
        <f t="shared" si="1"/>
        <v>{
    "id": "M6-NyO-72a-E-1-EN-EN",
    "stimulus": "&lt;p&gt;What percentage of this grid is colored? Type it.&lt;/p&gt;&lt;div style=\"display:flex; justify-content:center;\"&gt;&lt;div class=\"fr-fractional-shape\" data-fraction={\"type\":\"TENTHS\",\"divisions\":8,\"fill\":{{Q1}}}&gt;&lt;/div&gt;&lt;/div&gt;",
    "template": "&lt;p&gt;The colored part represents {{response}}%.&lt;/p&gt;",
    "hint": "&lt;p&gt;If all 10 squares were colored, they would represent 100%.&lt;/p&gt;",
    "feedback": "&lt;p&gt;If all 10 squares were colored, they would represent 100%.&lt;/p&gt;&lt;p&gt;As there are {{Q1}} squares colored, they represent {{A1}}%:&lt;/p&gt;&lt;p style=\"text-align: center\"&gt;&lt;span class=\"fr-math-v2 fr-draggable\" contenteditable=\"false\" data-original-math=\"\\(\\frac{{{Q1}}\\ ×\\ 100}{8}\\)\" draggable=\"true\"&gt;\\(\\frac{{{Q1}}\\ ×\\ 100}{10}\\)&lt;/span&gt; = {{A1}}%&lt;/p&gt;",
    "seed": {
        "parameters": [
            {
                "name": "Q1",
                "label": "Fills",
                "min": 2,
                "max": 9,
                "step": 1
            }
        ],
        "calculated": [
            {
                "name": "A1",
                "label": "",
                "function": "{{Q1}}*10"
            }
        ],
        "uniques": true
    },
    "algorithm": {
        "name": "calculateOperation",
        "params": {
            "method": "equivLiteral",
            "keyboard": "NUMERICAL"
        }
    }
}</v>
      </c>
      <c r="AB349" s="13" t="str">
        <f t="shared" si="2"/>
        <v>M6-NyO-72a-E-1</v>
      </c>
      <c r="AC349" s="13" t="str">
        <f t="shared" si="3"/>
        <v>M6-NyO-72a-E-1-EN</v>
      </c>
      <c r="AD349" s="8"/>
      <c r="AE349" s="8"/>
      <c r="AF349" s="8"/>
      <c r="AG349" s="8" t="s">
        <v>49</v>
      </c>
    </row>
    <row r="350" ht="112.5" customHeight="1">
      <c r="A350" s="6" t="s">
        <v>2025</v>
      </c>
      <c r="B350" s="10" t="s">
        <v>2026</v>
      </c>
      <c r="C350" s="35" t="s">
        <v>50</v>
      </c>
      <c r="D350" s="7" t="s">
        <v>36</v>
      </c>
      <c r="E350" s="6"/>
      <c r="F350" s="11" t="s">
        <v>2051</v>
      </c>
      <c r="G350" s="11"/>
      <c r="H350" s="10"/>
      <c r="I350" s="6" t="s">
        <v>212</v>
      </c>
      <c r="J350" s="6" t="s">
        <v>168</v>
      </c>
      <c r="K350" s="11" t="s">
        <v>2052</v>
      </c>
      <c r="L350" s="11" t="s">
        <v>2053</v>
      </c>
      <c r="M350" s="8" t="s">
        <v>43</v>
      </c>
      <c r="N350" s="11" t="s">
        <v>2048</v>
      </c>
      <c r="O350" s="11" t="s">
        <v>2037</v>
      </c>
      <c r="P350" s="12"/>
      <c r="Q350" s="13"/>
      <c r="R350" s="16"/>
      <c r="S350" s="16"/>
      <c r="T350" s="12"/>
      <c r="U350" s="16"/>
      <c r="V350" s="16"/>
      <c r="W350" s="16"/>
      <c r="X350" s="10"/>
      <c r="Y350" s="17" t="s">
        <v>45</v>
      </c>
      <c r="Z350" s="9" t="s">
        <v>2054</v>
      </c>
      <c r="AA350" s="12" t="str">
        <f t="shared" si="1"/>
        <v>{
    "id": "M6-NyO-72a-E-2-EN-EN",
    "stimulus": "&lt;p&gt;What percentage of this grid is colored? Type it.&lt;/p&gt;&lt;div style=\"display:flex; justify-content:center;\"&gt;&lt;div class=\"fr-fractional-shape\" data-fraction={\"type\":\"HUNDREDTHS\",\"divisions\":100,\"fill\":{{Q1}}}&gt;&lt;/div&gt;&lt;/div&gt;",
    "template": "&lt;p&gt;The colored part represents {{response}}%.&lt;/p&gt;",
    "hint": "&lt;p&gt;If all 100 squares were colored, they would represent 100%.&lt;/p&gt;",
    "feedback": "&lt;p&gt;If all 100 squares were colored, they would represent 100%.&lt;/p&gt;&lt;p&gt;Since {{Q1}} are colored, they represent {{A1}}%.&lt;/p&gt;",
    "seed": {
        "parameters": [
            {
                "name": "Q1",
                "label": "Fills",
                "min": 2,
                "max": 99,
                "step": 1
            }
        ],
        "calculated": [
            {
                "name": "A1",
                "label": "",
                "function": "{{Q1}}*1"
            }
        ],
        "uniques": true
    },
    "algorithm": {
        "name": "calculateOperation",
        "params": {
            "method": "equivLiteral",
            "keyboard": "NUMERICAL"
        }
    }
}</v>
      </c>
      <c r="AB350" s="13" t="str">
        <f t="shared" si="2"/>
        <v>M6-NyO-72a-E-2</v>
      </c>
      <c r="AC350" s="13" t="str">
        <f t="shared" si="3"/>
        <v>M6-NyO-72a-E-2-EN</v>
      </c>
      <c r="AD350" s="8"/>
      <c r="AE350" s="8"/>
      <c r="AF350" s="8"/>
      <c r="AG350" s="8" t="s">
        <v>49</v>
      </c>
    </row>
    <row r="351" ht="112.5" customHeight="1">
      <c r="A351" s="6" t="s">
        <v>2025</v>
      </c>
      <c r="B351" s="10" t="s">
        <v>2026</v>
      </c>
      <c r="C351" s="35" t="s">
        <v>50</v>
      </c>
      <c r="D351" s="7" t="s">
        <v>36</v>
      </c>
      <c r="E351" s="6"/>
      <c r="F351" s="11" t="s">
        <v>2055</v>
      </c>
      <c r="G351" s="11"/>
      <c r="H351" s="10"/>
      <c r="I351" s="6" t="s">
        <v>212</v>
      </c>
      <c r="J351" s="6" t="s">
        <v>168</v>
      </c>
      <c r="K351" s="11" t="s">
        <v>2056</v>
      </c>
      <c r="L351" s="11" t="s">
        <v>2057</v>
      </c>
      <c r="M351" s="8" t="s">
        <v>43</v>
      </c>
      <c r="N351" s="11" t="s">
        <v>2048</v>
      </c>
      <c r="O351" s="11" t="s">
        <v>2058</v>
      </c>
      <c r="P351" s="12"/>
      <c r="Q351" s="13"/>
      <c r="R351" s="16"/>
      <c r="S351" s="16"/>
      <c r="T351" s="12"/>
      <c r="U351" s="16"/>
      <c r="V351" s="16"/>
      <c r="W351" s="16"/>
      <c r="X351" s="10"/>
      <c r="Y351" s="17" t="s">
        <v>45</v>
      </c>
      <c r="Z351" s="9" t="s">
        <v>2059</v>
      </c>
      <c r="AA351" s="12" t="str">
        <f t="shared" si="1"/>
        <v>{
    "id": "M6-NyO-72a-E-3-EN-EN",
    "stimulus": "&lt;p&gt;What percentage of this grid is colored? Type it.&lt;/p&gt;&lt;div style=\"display:flex; justify-content:center;\"&gt;&lt;div class=\"fr-fractional-shape\" data-fraction={\"type\":\"RECTANGLE\",\"divisions\":8,\"fill\":{{Q1}}}&gt;&lt;/div&gt;&lt;/div&gt;",
    "template": "&lt;p&gt;The colored part represents a {{response}}%.&lt;/p&gt;",
    "hint": "&lt;p&gt;If all 8 squares were colored, they would represent 100%.&lt;/p&gt;",
    "feedback": "&lt;p&gt;If all 8 squares were colored, they would represent 100%.&lt;/p&gt;&lt;p&gt;Since {{Q1}} are colored, they represent {{A1}}%:&lt;/p&gt;&lt;p style=\"text-align: center\"&gt;&lt;span class=\"fr-math-v2 fr-draggable\" contenteditable=\"false\" data-original-math=\"\\(\\frac{{{Q1}}\\ ×\\ 100}{8} \\)\" draggable=\"true\"&gt;\\(\\frac{{{Q1}}\\ ×\\ 100}{8}\\)&lt;/span&gt; = {{A1}}%&lt;/p&gt;",
    "seed": {
        "parameters": [
            {
                "name": "Q1",
                "label": "Fills",
                "min": 2,
                "max": 7,
                "step": 1
            }
        ],
        "calculated": [
            {
                "name": "A1",
                "label": "",
                "function": "{{Q1}}*12.5"
            }
        ],
        "uniques": true
    },
    "algorithm": {
        "name": "calculateOperation",
        "params": {
            "method": "equivLiteral",
            "keyboard": "NUMERICAL"
        }
    }
}</v>
      </c>
      <c r="AB351" s="13" t="str">
        <f t="shared" si="2"/>
        <v>M6-NyO-72a-E-3</v>
      </c>
      <c r="AC351" s="13" t="str">
        <f t="shared" si="3"/>
        <v>M6-NyO-72a-E-3-EN</v>
      </c>
      <c r="AD351" s="8"/>
      <c r="AE351" s="8"/>
      <c r="AF351" s="8"/>
      <c r="AG351" s="8" t="s">
        <v>49</v>
      </c>
    </row>
    <row r="352" ht="112.5" customHeight="1">
      <c r="A352" s="6" t="s">
        <v>2060</v>
      </c>
      <c r="B352" s="10" t="s">
        <v>2061</v>
      </c>
      <c r="C352" s="27" t="s">
        <v>35</v>
      </c>
      <c r="D352" s="7" t="s">
        <v>36</v>
      </c>
      <c r="E352" s="6"/>
      <c r="F352" s="11" t="s">
        <v>2062</v>
      </c>
      <c r="G352" s="11"/>
      <c r="H352" s="10"/>
      <c r="I352" s="8" t="s">
        <v>212</v>
      </c>
      <c r="J352" s="8" t="s">
        <v>1153</v>
      </c>
      <c r="K352" s="11" t="s">
        <v>2063</v>
      </c>
      <c r="L352" s="11" t="s">
        <v>2064</v>
      </c>
      <c r="M352" s="8" t="s">
        <v>43</v>
      </c>
      <c r="N352" s="11" t="s">
        <v>2065</v>
      </c>
      <c r="O352" s="11" t="s">
        <v>2065</v>
      </c>
      <c r="P352" s="12"/>
      <c r="Q352" s="13"/>
      <c r="R352" s="16"/>
      <c r="S352" s="16"/>
      <c r="T352" s="12"/>
      <c r="U352" s="16"/>
      <c r="V352" s="16"/>
      <c r="W352" s="16"/>
      <c r="X352" s="10"/>
      <c r="Y352" s="17" t="s">
        <v>45</v>
      </c>
      <c r="Z352" s="9" t="s">
        <v>2066</v>
      </c>
      <c r="AA352" s="12" t="str">
        <f t="shared" si="1"/>
        <v>{
    "id": "M6-NyO-74a-I-1-EN-EN",
    "stimulus": "&lt;p&gt;What fraction does the arrow point to?&lt;/p&gt;&lt;div style=\"display: flex; justify-content: center;\"&gt;&lt;div class=\"lemo-fixed-to-responsive\" style=\"max-width:500px; max-height:80px; position: relative; width:100%; display:inline-block;\"&gt;&lt;img src=\"http://drive.google.com/uc?export=view&amp;id=1ncj6RUb9G1iJmduakeEDX5VCYhtEletL\" alt =\"\"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 \"lemo-graphie-label\"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"feedback":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v>
      </c>
      <c r="AB352" s="13" t="str">
        <f t="shared" si="2"/>
        <v>M6-NyO-74a-I-1</v>
      </c>
      <c r="AC352" s="13" t="str">
        <f t="shared" si="3"/>
        <v>M6-NyO-74a-I-1-EN</v>
      </c>
      <c r="AD352" s="8"/>
      <c r="AE352" s="8"/>
      <c r="AF352" s="8"/>
      <c r="AG352" s="8" t="s">
        <v>49</v>
      </c>
    </row>
    <row r="353" ht="112.5" customHeight="1">
      <c r="A353" s="6" t="s">
        <v>2060</v>
      </c>
      <c r="B353" s="10" t="s">
        <v>2061</v>
      </c>
      <c r="C353" s="27" t="s">
        <v>35</v>
      </c>
      <c r="D353" s="7" t="s">
        <v>36</v>
      </c>
      <c r="E353" s="6"/>
      <c r="F353" s="11" t="s">
        <v>2067</v>
      </c>
      <c r="G353" s="11"/>
      <c r="H353" s="10"/>
      <c r="I353" s="8" t="s">
        <v>212</v>
      </c>
      <c r="J353" s="8" t="s">
        <v>1153</v>
      </c>
      <c r="K353" s="11" t="s">
        <v>2068</v>
      </c>
      <c r="L353" s="11" t="s">
        <v>2069</v>
      </c>
      <c r="M353" s="8" t="s">
        <v>43</v>
      </c>
      <c r="N353" s="11" t="s">
        <v>2065</v>
      </c>
      <c r="O353" s="11" t="s">
        <v>2065</v>
      </c>
      <c r="P353" s="12"/>
      <c r="Q353" s="13"/>
      <c r="R353" s="16"/>
      <c r="S353" s="16"/>
      <c r="T353" s="12"/>
      <c r="U353" s="16"/>
      <c r="V353" s="16"/>
      <c r="W353" s="16"/>
      <c r="X353" s="10"/>
      <c r="Y353" s="17" t="s">
        <v>45</v>
      </c>
      <c r="Z353" s="9" t="s">
        <v>2070</v>
      </c>
      <c r="AA353" s="12" t="str">
        <f t="shared" si="1"/>
        <v>{
    "id": "M6-NyO-74a-I-2-EN-EN",
    "stimulus": "&lt;p&gt;What fraction does the arrow point to?&lt;/p&gt;&lt;div style=\"display: flex; justify-content: center;\"&gt;&lt;div class=\"lemo-fixed-to-responsive\" style=\"max-width :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 left: 9.5%; top: 75%;\"&gt;{{Q1}}&lt;/span&gt;&lt;span class=\"lemo-graphie-label\" style=\"position: absolute; left: 49.5%; top: 75%; \"&gt;{{T1}}&lt;/span&gt;&lt;span class=\"lemo-graphie-label\" style=\"position: absolute; left: 89%; top: 75%;\"&gt;{{T2}}&lt;/span&gt; &lt;span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data-original-math=\"\\(\\frac{{{T7}}}{4}\\)\" draggable=\"true\"&gt;\\(\\frac{{{T7}}}{\\text{4}}\\)&lt;/span&gt; and &lt;span class=\"fr- math-v2 fr-draggable\" contenteditable=\"false\" data-original-math=\"\\(\\frac{{{T8}}}{44}\\)\" draggable=\"true\"&gt;\\(\\frac{{{T8}}}{\\text{4}}\\)&lt;/span&gt;.&lt;/p&gt;",
    "feedback": "&lt;p&gt;The numbers {{Q1}} and {{T1}} as fractions are &lt;span class=\"fr-math-v2 fr-draggable\" contenteditable=\"false\" data-original-math=\"\\(\\frac{{{T7}}}{4}\\)\" draggable=\"true\"&gt;\\(\\frac{{{T7}}}{\\text{4}}\\)&lt;/span&gt; and &lt;span class=\"fr- 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"10*{{Q2}}+8.7",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v>
      </c>
      <c r="AB353" s="13" t="str">
        <f t="shared" si="2"/>
        <v>M6-NyO-74a-I-2</v>
      </c>
      <c r="AC353" s="13" t="str">
        <f t="shared" si="3"/>
        <v>M6-NyO-74a-I-2-EN</v>
      </c>
      <c r="AD353" s="8"/>
      <c r="AE353" s="8"/>
      <c r="AF353" s="8"/>
      <c r="AG353" s="8" t="s">
        <v>49</v>
      </c>
    </row>
    <row r="354" ht="112.5" customHeight="1">
      <c r="A354" s="6" t="s">
        <v>2060</v>
      </c>
      <c r="B354" s="10" t="s">
        <v>2061</v>
      </c>
      <c r="C354" s="27" t="s">
        <v>35</v>
      </c>
      <c r="D354" s="7" t="s">
        <v>36</v>
      </c>
      <c r="E354" s="6"/>
      <c r="F354" s="11" t="s">
        <v>2071</v>
      </c>
      <c r="G354" s="11"/>
      <c r="H354" s="10"/>
      <c r="I354" s="8" t="s">
        <v>212</v>
      </c>
      <c r="J354" s="8" t="s">
        <v>1153</v>
      </c>
      <c r="K354" s="11" t="s">
        <v>2072</v>
      </c>
      <c r="L354" s="11" t="s">
        <v>2073</v>
      </c>
      <c r="M354" s="8" t="s">
        <v>43</v>
      </c>
      <c r="N354" s="11" t="s">
        <v>2065</v>
      </c>
      <c r="O354" s="11" t="s">
        <v>2065</v>
      </c>
      <c r="P354" s="12"/>
      <c r="Q354" s="13"/>
      <c r="R354" s="16"/>
      <c r="S354" s="16"/>
      <c r="T354" s="12"/>
      <c r="U354" s="16"/>
      <c r="V354" s="16"/>
      <c r="W354" s="16"/>
      <c r="X354" s="10"/>
      <c r="Y354" s="17" t="s">
        <v>45</v>
      </c>
      <c r="Z354" s="9" t="s">
        <v>2074</v>
      </c>
      <c r="AA354" s="12" t="str">
        <f t="shared" si="1"/>
        <v>{
    "id": "M6-NyO-74a-I-3-EN-EN",
    "stimulus": "&lt;p&gt;What fraction does the arrow point to?&lt;/p&gt;&lt;div style=\"display: flex; justify-content: center;\"&gt;&lt;div class=\"lemo-fixed-to-responsive\" style=\"max-width : 500px;max-height: 80px;position: relative;width: 100%;display: inline-block;\"&gt;&lt;img src=\"http://drive.google.com/uc?export=view&amp;id=1hzlwT0bc8ORVfoZ5Xb3KIlma6FycQ_4X\" alt =\"\" tabindex=\"0\"&gt;&lt;/img&gt;&lt;div class=\"lemo-graphie-container\" style=\"position: absolute;top: 0;left: 0;width: 100%;height: 100%;\" &gt;&lt;div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"feedback":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"8*{{Q2}}+8.7",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v>
      </c>
      <c r="AB354" s="13" t="str">
        <f t="shared" si="2"/>
        <v>M6-NyO-74a-I-3</v>
      </c>
      <c r="AC354" s="13" t="str">
        <f t="shared" si="3"/>
        <v>M6-NyO-74a-I-3-EN</v>
      </c>
      <c r="AD354" s="8"/>
      <c r="AE354" s="8"/>
      <c r="AF354" s="8"/>
      <c r="AG354" s="8" t="s">
        <v>49</v>
      </c>
    </row>
    <row r="355" ht="112.5" customHeight="1">
      <c r="A355" s="6" t="s">
        <v>2075</v>
      </c>
      <c r="B355" s="10" t="s">
        <v>2076</v>
      </c>
      <c r="C355" s="27" t="s">
        <v>35</v>
      </c>
      <c r="D355" s="7" t="s">
        <v>36</v>
      </c>
      <c r="E355" s="6"/>
      <c r="F355" s="11" t="s">
        <v>2077</v>
      </c>
      <c r="G355" s="11"/>
      <c r="H355" s="10"/>
      <c r="I355" s="8" t="s">
        <v>212</v>
      </c>
      <c r="J355" s="8" t="s">
        <v>2078</v>
      </c>
      <c r="K355" s="11" t="s">
        <v>2079</v>
      </c>
      <c r="L355" s="11" t="s">
        <v>2080</v>
      </c>
      <c r="M355" s="8" t="s">
        <v>43</v>
      </c>
      <c r="N355" s="11" t="s">
        <v>2081</v>
      </c>
      <c r="O355" s="11" t="s">
        <v>2082</v>
      </c>
      <c r="P355" s="12"/>
      <c r="Q355" s="13"/>
      <c r="R355" s="16"/>
      <c r="S355" s="16"/>
      <c r="T355" s="12"/>
      <c r="U355" s="16"/>
      <c r="V355" s="16"/>
      <c r="W355" s="16"/>
      <c r="X355" s="10"/>
      <c r="Y355" s="17" t="s">
        <v>45</v>
      </c>
      <c r="Z355" s="9" t="s">
        <v>2083</v>
      </c>
      <c r="AA355" s="12" t="str">
        <f t="shared" si="1"/>
        <v>{
    "id": "M6-NyO-75a-I-1-EN-EN",
    "stimulus": "&lt;p&gt;Select the correct options.&lt;/p&gt;",
    "hint": "&lt;p&gt;Fractions can be converted to decimals to be of help.&lt;/p&gt;",
    "feedback": "&lt;p&gt;To compare numbers it is helpful to convert fractions to decimals.&lt;/p&gt;",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"&lt;p&gt;In fact:&lt;/p&gt;&lt;p style=\"text-align: center\"&gt;{{T10}} &gt; {{T6}}&lt;/p&gt;",
                "incorrect": true
            },
            {
                "name": "A12",
                "label": "{{T7}} &lt; &lt;span class=\"fr-math-v2 fr-draggable\" contenteditable=\"false\" data-original-math=\"\\(\\frac{-{{Q7}}}{{{Q8}}}\\)\" draggable=\"true\"&gt;\\(\\frac{-{{Q7}}}{{{Q8}}}\\)&lt;/span&gt;",
                "feedback": "&lt;p&gt;In fact:&lt;/p&gt;&lt;p style=\"text-align: center\"&gt;{{T7}} &gt; {{T11}}&lt;/p&gt;",
                "incorrect": true
            },
            {
                "name": "A13",
                "label": "{{T8}} &gt; &lt;span class=\"fr-math-v2 fr-draggable\" contenteditable=\"false\" data-original-math=\"\\(\\frac{-{{Q2}}}{{{Q5}}}\\)\" draggable=\"true\"&gt;\\(\\frac{-{{Q2}}}{{{Q5}}}\\)&lt;/span&gt;",
                "feedback": "&lt;p&gt;In fact:&lt;/p&gt;&lt;p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"&lt;p&gt;In fact:&lt;/p&gt;&lt;p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"&lt;p&gt;In fact:&lt;/p&gt;&lt;p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v>
      </c>
      <c r="AB355" s="13" t="str">
        <f t="shared" si="2"/>
        <v>M6-NyO-75a-I-1</v>
      </c>
      <c r="AC355" s="13" t="str">
        <f t="shared" si="3"/>
        <v>M6-NyO-75a-I-1-EN</v>
      </c>
      <c r="AD355" s="8"/>
      <c r="AE355" s="8"/>
      <c r="AF355" s="8"/>
      <c r="AG355" s="8" t="s">
        <v>49</v>
      </c>
    </row>
    <row r="356" ht="112.5" customHeight="1">
      <c r="A356" s="6" t="s">
        <v>2084</v>
      </c>
      <c r="B356" s="10" t="s">
        <v>2085</v>
      </c>
      <c r="C356" s="27" t="s">
        <v>35</v>
      </c>
      <c r="D356" s="7" t="s">
        <v>36</v>
      </c>
      <c r="E356" s="8"/>
      <c r="F356" s="11" t="s">
        <v>2086</v>
      </c>
      <c r="G356" s="11"/>
      <c r="H356" s="10"/>
      <c r="I356" s="6" t="s">
        <v>212</v>
      </c>
      <c r="J356" s="8" t="s">
        <v>2087</v>
      </c>
      <c r="K356" s="11" t="s">
        <v>2088</v>
      </c>
      <c r="L356" s="11"/>
      <c r="M356" s="6" t="s">
        <v>43</v>
      </c>
      <c r="N356" s="11" t="s">
        <v>2089</v>
      </c>
      <c r="O356" s="11" t="s">
        <v>2090</v>
      </c>
      <c r="P356" s="12"/>
      <c r="Q356" s="13"/>
      <c r="R356" s="16"/>
      <c r="S356" s="16"/>
      <c r="T356" s="12"/>
      <c r="U356" s="16"/>
      <c r="V356" s="16"/>
      <c r="W356" s="16"/>
      <c r="X356" s="10"/>
      <c r="Y356" s="17" t="s">
        <v>45</v>
      </c>
      <c r="Z356" s="9" t="s">
        <v>2091</v>
      </c>
      <c r="AA356" s="12" t="str">
        <f t="shared" si="1"/>
        <v>{
    "id": "M6-NyO-76a-I-1-EN-EN",
    "stimulus": "&lt;p&gt;Determine if the following absolute values are correctly or incorrectly calculated.&lt;/p&gt;",
    "hint": "&lt;p&gt;The absolute value of a number is its distance from 0.&lt;/p&gt;",
    "feedback": "&lt;p&gt;The absolute value of a number is its distance from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
                "Incorrect"
            ]
        }
    }
}</v>
      </c>
      <c r="AB356" s="13" t="str">
        <f t="shared" si="2"/>
        <v>M6-NyO-76a-I-1</v>
      </c>
      <c r="AC356" s="13" t="str">
        <f t="shared" si="3"/>
        <v>M6-NyO-76a-I-1-EN</v>
      </c>
      <c r="AD356" s="8"/>
      <c r="AE356" s="8"/>
      <c r="AF356" s="8"/>
      <c r="AG356" s="8" t="s">
        <v>49</v>
      </c>
    </row>
    <row r="357" ht="112.5" customHeight="1">
      <c r="A357" s="6" t="s">
        <v>2084</v>
      </c>
      <c r="B357" s="10" t="s">
        <v>2085</v>
      </c>
      <c r="C357" s="28" t="s">
        <v>50</v>
      </c>
      <c r="D357" s="7" t="s">
        <v>36</v>
      </c>
      <c r="E357" s="6"/>
      <c r="F357" s="11" t="s">
        <v>2092</v>
      </c>
      <c r="G357" s="11" t="s">
        <v>2093</v>
      </c>
      <c r="H357" s="10"/>
      <c r="I357" s="6" t="s">
        <v>212</v>
      </c>
      <c r="J357" s="8" t="s">
        <v>168</v>
      </c>
      <c r="K357" s="11" t="s">
        <v>2094</v>
      </c>
      <c r="L357" s="11" t="s">
        <v>2095</v>
      </c>
      <c r="M357" s="6" t="s">
        <v>43</v>
      </c>
      <c r="N357" s="11" t="s">
        <v>2089</v>
      </c>
      <c r="O357" s="11" t="s">
        <v>2089</v>
      </c>
      <c r="P357" s="12"/>
      <c r="Q357" s="13"/>
      <c r="R357" s="16"/>
      <c r="S357" s="16"/>
      <c r="T357" s="12"/>
      <c r="U357" s="16"/>
      <c r="V357" s="16"/>
      <c r="W357" s="16"/>
      <c r="X357" s="10"/>
      <c r="Y357" s="17" t="s">
        <v>45</v>
      </c>
      <c r="Z357" s="9" t="s">
        <v>2096</v>
      </c>
      <c r="AA357" s="12" t="str">
        <f t="shared" si="1"/>
        <v>{
    "id": "M6-NyO-76a-E-1-EN-EN",
    "stimulus": "&lt;p&gt;Calculate this absolute value.&lt;/p&gt;",
    "template": "&lt;p style=\"text-align: center\"&gt;&lt;span class=\"fr-math-v2 fr-draggable\" contenteditable=\"false\" data-original-math=\"\\(\\left|\\frac{{{Q1}}}{{{Q2}}}\\right|\\)\" draggable=\"true\"&gt;\\(\\left|\\frac{{{Q1}}}{{{Q2}}}\\right|\\)&lt;/span&gt; = {{response}}&lt;/p&gt;",
    "hint": "&lt;p&gt;The absolute value of a number is its distance to 0.&lt;/p&gt;",
    "feedback": "&lt;p&gt;The absolute value of a number is its distance to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v>
      </c>
      <c r="AB357" s="13" t="str">
        <f t="shared" si="2"/>
        <v>M6-NyO-76a-E-1</v>
      </c>
      <c r="AC357" s="13" t="str">
        <f t="shared" si="3"/>
        <v>M6-NyO-76a-E-1-EN</v>
      </c>
      <c r="AD357" s="8"/>
      <c r="AE357" s="8"/>
      <c r="AF357" s="8"/>
      <c r="AG357" s="8" t="s">
        <v>49</v>
      </c>
    </row>
    <row r="358" ht="112.5" customHeight="1">
      <c r="A358" s="6" t="s">
        <v>2097</v>
      </c>
      <c r="B358" s="10" t="s">
        <v>2098</v>
      </c>
      <c r="C358" s="27" t="s">
        <v>35</v>
      </c>
      <c r="D358" s="7" t="s">
        <v>36</v>
      </c>
      <c r="E358" s="6"/>
      <c r="F358" s="10" t="s">
        <v>2099</v>
      </c>
      <c r="G358" s="10"/>
      <c r="H358" s="10"/>
      <c r="I358" s="6" t="s">
        <v>212</v>
      </c>
      <c r="J358" s="6" t="s">
        <v>1153</v>
      </c>
      <c r="K358" s="10" t="s">
        <v>2100</v>
      </c>
      <c r="L358" s="11" t="s">
        <v>2101</v>
      </c>
      <c r="M358" s="6" t="s">
        <v>43</v>
      </c>
      <c r="N358" s="10" t="s">
        <v>2102</v>
      </c>
      <c r="O358" s="10" t="s">
        <v>2103</v>
      </c>
      <c r="P358" s="12"/>
      <c r="Q358" s="13"/>
      <c r="R358" s="16"/>
      <c r="S358" s="16"/>
      <c r="T358" s="12"/>
      <c r="U358" s="16"/>
      <c r="V358" s="16"/>
      <c r="W358" s="16"/>
      <c r="X358" s="10"/>
      <c r="Y358" s="17" t="s">
        <v>45</v>
      </c>
      <c r="Z358" s="9" t="s">
        <v>2104</v>
      </c>
      <c r="AA358" s="12" t="str">
        <f t="shared" si="1"/>
        <v>{
    "id": "M6-NyO-76b-I-1-EN-EN",
    "stimulus": "&lt;p&gt;Select the correct comparison of absolute values.&lt;/p&gt;",
    "hint": "&lt;p&gt;The absolute value is the distance between a number and 0.&lt;/p&gt;",
    "feedback": "&lt;p&gt;The absolute value is the distance between a number and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"&lt;p&gt;The absolute values of these fractions are:&lt;/p&gt;&lt;p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"&lt;p&gt;The absolute values of these fractions are:&lt;/p&gt;&lt;p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"&lt;p&gt;The absolute values of these fractions are:&lt;/p&gt;&lt;p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"&lt;p&gt;The absolute values of these fractions are:&lt;/p&gt;&lt;p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v>
      </c>
      <c r="AB358" s="13" t="str">
        <f t="shared" si="2"/>
        <v>M6-NyO-76b-I-1</v>
      </c>
      <c r="AC358" s="13" t="str">
        <f t="shared" si="3"/>
        <v>M6-NyO-76b-I-1-EN</v>
      </c>
      <c r="AD358" s="8"/>
      <c r="AE358" s="8"/>
      <c r="AF358" s="8"/>
      <c r="AG358" s="8" t="s">
        <v>49</v>
      </c>
    </row>
    <row r="359" ht="112.5" customHeight="1">
      <c r="A359" s="6" t="s">
        <v>2097</v>
      </c>
      <c r="B359" s="10" t="s">
        <v>2098</v>
      </c>
      <c r="C359" s="28" t="s">
        <v>50</v>
      </c>
      <c r="D359" s="7" t="s">
        <v>36</v>
      </c>
      <c r="E359" s="6"/>
      <c r="F359" s="10" t="s">
        <v>2105</v>
      </c>
      <c r="G359" s="10" t="s">
        <v>2106</v>
      </c>
      <c r="H359" s="10"/>
      <c r="I359" s="6" t="s">
        <v>212</v>
      </c>
      <c r="J359" s="6" t="s">
        <v>196</v>
      </c>
      <c r="K359" s="10" t="s">
        <v>2107</v>
      </c>
      <c r="L359" s="10" t="s">
        <v>2108</v>
      </c>
      <c r="M359" s="6" t="s">
        <v>43</v>
      </c>
      <c r="N359" s="10" t="s">
        <v>2102</v>
      </c>
      <c r="O359" s="10" t="s">
        <v>2109</v>
      </c>
      <c r="P359" s="12"/>
      <c r="Q359" s="13"/>
      <c r="R359" s="16"/>
      <c r="S359" s="16"/>
      <c r="T359" s="12"/>
      <c r="U359" s="16"/>
      <c r="V359" s="16"/>
      <c r="W359" s="16"/>
      <c r="X359" s="10"/>
      <c r="Y359" s="17" t="s">
        <v>45</v>
      </c>
      <c r="Z359" s="9" t="s">
        <v>2110</v>
      </c>
      <c r="AA359" s="12" t="str">
        <f t="shared" si="1"/>
        <v>{
    "id": "M6-NyO-76b-E-1-EN-EN",
    "stimulus": "&lt;p&gt;Drag these absolute values to their correct positions.&lt;/p&gt;",
    "template": "&lt;p style=\"text-align: center\"&gt;{{response}} &lt; {{response}}&lt;/p&gt;",
    "hint": "&lt;p&gt;The absolute value is the distance between a number and 0.&lt;/p&gt;",
    "feedback": "&lt;p&gt;The absolute values of these fractions are:&lt;/p&gt;&lt;p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v>
      </c>
      <c r="AB359" s="13" t="str">
        <f t="shared" si="2"/>
        <v>M6-NyO-76b-E-1</v>
      </c>
      <c r="AC359" s="13" t="str">
        <f t="shared" si="3"/>
        <v>M6-NyO-76b-E-1-EN</v>
      </c>
      <c r="AD359" s="8"/>
      <c r="AE359" s="8"/>
      <c r="AF359" s="8"/>
      <c r="AG359" s="8" t="s">
        <v>49</v>
      </c>
    </row>
    <row r="360" ht="112.5" customHeight="1">
      <c r="A360" s="6" t="s">
        <v>2111</v>
      </c>
      <c r="B360" s="6" t="s">
        <v>2112</v>
      </c>
      <c r="C360" s="6" t="s">
        <v>35</v>
      </c>
      <c r="D360" s="7" t="s">
        <v>36</v>
      </c>
      <c r="E360" s="6"/>
      <c r="F360" s="16" t="s">
        <v>2113</v>
      </c>
      <c r="G360" s="10"/>
      <c r="H360" s="14" t="s">
        <v>2114</v>
      </c>
      <c r="I360" s="6"/>
      <c r="J360" s="8" t="s">
        <v>262</v>
      </c>
      <c r="K360" s="10"/>
      <c r="L360" s="11" t="s">
        <v>2115</v>
      </c>
      <c r="M360" s="6" t="s">
        <v>43</v>
      </c>
      <c r="N360" s="11" t="s">
        <v>2116</v>
      </c>
      <c r="O360" s="14" t="s">
        <v>2117</v>
      </c>
      <c r="P360" s="12"/>
      <c r="Q360" s="13"/>
      <c r="R360" s="12"/>
      <c r="S360" s="12"/>
      <c r="T360" s="12"/>
      <c r="U360" s="9"/>
      <c r="V360" s="9"/>
      <c r="W360" s="12"/>
      <c r="X360" s="13"/>
      <c r="Y360" s="17" t="s">
        <v>45</v>
      </c>
      <c r="Z360" s="9" t="s">
        <v>2118</v>
      </c>
      <c r="AA360" s="12" t="str">
        <f t="shared" si="1"/>
        <v>{
    "id": "M6-NyO-44a-I-1-EN-EN",
    "stimulus": "&lt;p&gt;Select the relationship that is proportional.&lt;/p&gt;",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"calculated": [
            {
                "name": "A1",
                "label": "The number of fruit pieces and their total price."
            },
            {
                "name": "A2",
                "label": "Hair length and time."
            },
            {
                "name": "A3",
                "label": "The distance a car travels and its gasoline consumption."
            },
            {
                "name": "A4",
                "label": "Hours of the day and ambient temperature.",
                "incorrect": true,
                "feedback": "There is no proportional relationship because doubling or tripling the number of hours does not imply that the temperature doubles or triples."
            },
            {
                "name": "A5",
                "label": "The age of a child and his height.",
                "incorrect": true,
                "feedback": "There is no proportional relationship because doubling or tripling his age does not double or triple his height."
            },
            {
                "name": "A6",
                "label": "The number of people on a team and the time it takes them to finish a job.",
                "incorrect": true,
                "feedback": "There is no proportional relationship because doubling or tripling the number of people does not double or triple the time they devote to finishing a job."
            }
        ],
        "uniques": true
    },
    "algorithm": {
        "name": "trueFalse",
        "template": "Multiple choice – standard",
        "params": {
            "countCorrect": 1,
            "countIncorrect": 2,
            "showCheckIcon":true
        }
    }
}</v>
      </c>
      <c r="AB360" s="13" t="str">
        <f t="shared" si="2"/>
        <v>M6-NyO-44a-I-1</v>
      </c>
      <c r="AC360" s="13" t="str">
        <f t="shared" si="3"/>
        <v>M6-NyO-44a-I-1-EN</v>
      </c>
      <c r="AD360" s="8" t="s">
        <v>47</v>
      </c>
      <c r="AE360" s="13"/>
      <c r="AF360" s="8" t="s">
        <v>48</v>
      </c>
      <c r="AG360" s="8" t="s">
        <v>49</v>
      </c>
    </row>
    <row r="361" ht="112.5" customHeight="1">
      <c r="A361" s="6" t="s">
        <v>2111</v>
      </c>
      <c r="B361" s="6" t="s">
        <v>2112</v>
      </c>
      <c r="C361" s="6" t="s">
        <v>50</v>
      </c>
      <c r="D361" s="7" t="s">
        <v>36</v>
      </c>
      <c r="E361" s="6"/>
      <c r="F361" s="9" t="s">
        <v>2119</v>
      </c>
      <c r="G361" s="10"/>
      <c r="H361" s="14" t="s">
        <v>2120</v>
      </c>
      <c r="I361" s="6"/>
      <c r="J361" s="8" t="s">
        <v>162</v>
      </c>
      <c r="K361" s="10" t="s">
        <v>2121</v>
      </c>
      <c r="L361" s="11" t="s">
        <v>2122</v>
      </c>
      <c r="M361" s="6" t="s">
        <v>43</v>
      </c>
      <c r="N361" s="11" t="s">
        <v>2123</v>
      </c>
      <c r="O361" s="11" t="s">
        <v>2124</v>
      </c>
      <c r="P361" s="12"/>
      <c r="Q361" s="13"/>
      <c r="R361" s="12"/>
      <c r="S361" s="12"/>
      <c r="T361" s="12"/>
      <c r="U361" s="9"/>
      <c r="V361" s="9"/>
      <c r="W361" s="12"/>
      <c r="X361" s="13"/>
      <c r="Y361" s="17" t="s">
        <v>45</v>
      </c>
      <c r="Z361" s="9" t="s">
        <v>2125</v>
      </c>
      <c r="AA361" s="12" t="str">
        <f t="shared" si="1"/>
        <v>{
    "id": "M6-NyO-44a-E-1-EN-EN",
    "stimulus": "&lt;p&gt;Select the table that represents a direct proportion.&lt;/p&gt;",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"This table does not represent a proportional relationship because the values in the second row are the result of adding {{Q2}} to those in the first."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"This table does not represent a proportional relationship because the values in the second row are the result of squaring those in the first row: {{T21}}&lt;sup&gt;2&lt;/sup&gt; = {{T26}}."
            }
        ],
        "uniques": true
    },
    "algorithm": {
        "name": "trueFalse",
        "template": "Multiple choice – standard",
        "params": {
            "countCorrect": 1,
            "countIncorrect": 2,
            "showCheckIcon": false,
            "customClass": "multiple-choice-table-fullwidth"
        }
    }
}</v>
      </c>
      <c r="AB361" s="13" t="str">
        <f t="shared" si="2"/>
        <v>M6-NyO-44a-E-1</v>
      </c>
      <c r="AC361" s="13" t="str">
        <f t="shared" si="3"/>
        <v>M6-NyO-44a-E-1-EN</v>
      </c>
      <c r="AD361" s="8" t="s">
        <v>47</v>
      </c>
      <c r="AE361" s="13"/>
      <c r="AF361" s="8" t="s">
        <v>48</v>
      </c>
      <c r="AG361" s="8" t="s">
        <v>49</v>
      </c>
    </row>
    <row r="362" ht="112.5" customHeight="1">
      <c r="A362" s="6" t="s">
        <v>2126</v>
      </c>
      <c r="B362" s="6" t="s">
        <v>2127</v>
      </c>
      <c r="C362" s="6" t="s">
        <v>35</v>
      </c>
      <c r="D362" s="7" t="s">
        <v>36</v>
      </c>
      <c r="E362" s="6"/>
      <c r="F362" s="11" t="s">
        <v>2128</v>
      </c>
      <c r="G362" s="10"/>
      <c r="H362" s="10" t="s">
        <v>2129</v>
      </c>
      <c r="I362" s="6"/>
      <c r="J362" s="21" t="s">
        <v>262</v>
      </c>
      <c r="K362" s="11" t="s">
        <v>2130</v>
      </c>
      <c r="L362" s="11" t="s">
        <v>2131</v>
      </c>
      <c r="M362" s="6" t="s">
        <v>43</v>
      </c>
      <c r="N362" s="11" t="s">
        <v>2123</v>
      </c>
      <c r="O362" s="11" t="s">
        <v>2132</v>
      </c>
      <c r="P362" s="12"/>
      <c r="Q362" s="13"/>
      <c r="R362" s="12"/>
      <c r="S362" s="12"/>
      <c r="T362" s="12"/>
      <c r="U362" s="12"/>
      <c r="V362" s="12"/>
      <c r="W362" s="12"/>
      <c r="X362" s="13"/>
      <c r="Y362" s="17" t="s">
        <v>45</v>
      </c>
      <c r="Z362" s="9" t="s">
        <v>2133</v>
      </c>
      <c r="AA362" s="12" t="str">
        <f t="shared" si="1"/>
        <v>{
    "id": "M6-NyO-44b-I-1-EN-EN",
    "stimulus": "&lt;p&gt;Select the sentence in which there is a direct proportion.&lt;/p&gt;",
    "hint": "&lt;p&gt;Two magnitudes are proportional if by multiplying or dividing one of them by a number, the other is also multiplied or divided by that same number.&lt;/p&gt;",
    "feedback": "&lt;p&gt;A direct proportion occurs when two magnitudes are multiplied or divided by the same number.&lt;/p&gt;",
    "seed": {
        "parameters": [
            {
                "name": "Q1",
                "label": null,
                "list": [
                    2,
                    4,
                    8
                ]
            },
            {
                "name": "Q2",
                "label": null,
                "list": [
                    5,
                    6,
                    7,
                    8,
                    9,
                    10
                ]
            },
            {
                "name": "Q3",
                "label": null,
                "list": [
                    2,
                    4,
                    8
                ]
            },
            {
                "name": "Q4",
                "label": null,
                "min": 2,
                "max": 10,
                "step": 1
            },
            {
                "name": "Q5",
                "label": null,
                "min": 35,
                "max": 50,
                "step": 1
            },
            {
                "name": "Q6",
                "label": null,
                "min": 2,
                "max": 10,
                "step": 1
            },
            {
                "name": "Q7",
                "label": null,
                "min": 35,
                "max": 50,
                "step": 1
            },
            {
                "name": "Q8",
                "label": null,
                "list": [
                    2,
                    4,
                    8
                ]
            },
            {
                "name": "Q9",
                "label": null,
                "min": 2,
                "max": 10,
                "step": 1
            },
            {
                "name": "Q10",
                "label": null,
                "list": [
                    2,
                    4,
                    8
                ]
            },
            {
                "name": "Q11",
                "label": null,
                "list": [
                    1
                ]
            },
            {
                "name": "Q12",
                "label": null,
                "min": 2,
                "max": 10,
                "step": 1
            },
            {
                "name": "Q13",
                "label": null,
                "min": 2,
                "max": 10,
                "step": 1
            },
            {
                "name": "Q14",
                "label": null,
                "min": 4,
                "max": 6,
                "step": 1
            },
            {
                "name": "Q15",
                "label": null,
                "min": 40,
                "max": 70,
                "step": 5
            },
            {
                "name": "Q19",
                "label": null,
                "min": 7,
                "max": 10,
                "step": 1
            },
            {
                "name": "N1",
                "label": null,
                "list": [
                    "Sophia",
                    "Tiffany",
                    "Jane",
                    "Dorothy",
                    "Esmeralda"
                ]
            },
            {
                "name": "Q16",
                "label": null,
                "min": 2,
                "max": 6,
                "step": 2
            },
            {
                "name": "Q17",
                "label": null,
                "min": 70,
                "max": 200,
                "step": 10
            },
            {
                "name": "Q18",
                "label": null,
                "min": 3,
                "max": 9,
                "step": 2
            }
        ],
        "uniques": true,
        "calculated": [
            {
                "name": "A1",
                "label": "If {{Q1}} sodas cost ${{Q2}}, then {{Q3}} sodas will cost ${{function}}.",
                "function": "{{Q3}}/{{Q1}}*{{Q2}}"
            },
            {
                "name": "A2",
                "label": "Since at {{Q4}} in the morning the temperature is {{Q5}} °F, at {{Q6}} in the afternoon the temperature will be {{Q7}} °F.",
                "function": "{{Q6}} ",
                "incorrect": true,
                "feedback": " In this case, there is no direct proportion, as the hours of the day and temperature are not multiplied or divided by the same number."
            },
            {
                "name": "A3",
                "label": "{{Q8}} pitchers are filled with water in {{Q9}} minutes, so to fill {{Q10}} pitchers it is necessary {{function}} minutes.",
                "function": "{{Q10}}/{{Q8}}*{{Q9}}"
            },
            {
                "name": "A4",
                "label": "If 1 T-shirt costs ${{Q12}}, then {{function}} T-shirts will cost ${{Q13}}.",
                "function": "{{Q11}}+{{Q13}} ",
                "incorrect": true,
                "feedback": "In this case, there is no direct proportion, as the number of T-shirts and their price are not multiplied or divided by the same number."
            },
            {
                "name": "A5",
                "label": "If to reach the {{Q14}}th floor on foot there are {{Q15}} steps to climb, to get to the {{Q19}}th floor there will be {{function}} steps.",
                "function": "{{Q15}}*{{Q19}}+5 ",
                "incorrect": true,
                "feedback": " In this case, there is no direct proportion, as the number of floors and steps are not multiplied or divided by the same number."
            },
            {
                "name": "A6",
                "label": "{{N1}} swims {{Q16}} lengths in the pool in {{Q17}} seconds, so she can swim {{Q18}} lengths in {{function}} seconds.",
                "function": "({{Q17}}/{{Q16}})*{{Q18}}"
            }
        ]
    },
    "algorithm": {
        "name": "trueFalse",
        "template": "Multiple choice – standard",
        "params": {
            "countCorrect": 1,
            "countIncorrect": 2,
            "showCheckIcon": true,"columns":3
        }
    }
}</v>
      </c>
      <c r="AB362" s="13" t="str">
        <f t="shared" si="2"/>
        <v>M6-NyO-44b-I-1</v>
      </c>
      <c r="AC362" s="13" t="str">
        <f t="shared" si="3"/>
        <v>M6-NyO-44b-I-1-EN</v>
      </c>
      <c r="AD362" s="8" t="s">
        <v>47</v>
      </c>
      <c r="AE362" s="8" t="s">
        <v>572</v>
      </c>
      <c r="AF362" s="8" t="s">
        <v>48</v>
      </c>
      <c r="AG362" s="8" t="s">
        <v>49</v>
      </c>
    </row>
    <row r="363" ht="112.5" customHeight="1">
      <c r="A363" s="6" t="s">
        <v>2126</v>
      </c>
      <c r="B363" s="6" t="s">
        <v>2127</v>
      </c>
      <c r="C363" s="6" t="s">
        <v>50</v>
      </c>
      <c r="D363" s="7" t="s">
        <v>36</v>
      </c>
      <c r="E363" s="6"/>
      <c r="F363" s="10" t="s">
        <v>2134</v>
      </c>
      <c r="G363" s="11" t="s">
        <v>2135</v>
      </c>
      <c r="H363" s="10" t="s">
        <v>2136</v>
      </c>
      <c r="I363" s="6"/>
      <c r="J363" s="6" t="s">
        <v>168</v>
      </c>
      <c r="K363" s="10" t="s">
        <v>2137</v>
      </c>
      <c r="L363" s="10" t="s">
        <v>2138</v>
      </c>
      <c r="M363" s="6" t="s">
        <v>43</v>
      </c>
      <c r="N363" s="10" t="s">
        <v>2123</v>
      </c>
      <c r="O363" s="10" t="s">
        <v>2139</v>
      </c>
      <c r="P363" s="11"/>
      <c r="Q363" s="13"/>
      <c r="R363" s="12"/>
      <c r="S363" s="12"/>
      <c r="T363" s="12"/>
      <c r="U363" s="12"/>
      <c r="V363" s="12"/>
      <c r="W363" s="12"/>
      <c r="X363" s="14"/>
      <c r="Y363" s="17" t="s">
        <v>45</v>
      </c>
      <c r="Z363" s="9" t="s">
        <v>2140</v>
      </c>
      <c r="AA363" s="12" t="str">
        <f t="shared" si="1"/>
        <v>{
    "id": "M6-NyO-44b-E-1-EN-EN",
    "stimulus": "&lt;p&gt;Steve has ordered {{Q1}} chocolate palmiers to take to his aunt's birthday party. In total, they cost ${{T1}}. If he had bought {{T4}} palmiers, what would have been the price?&lt;/p&gt;",
    "template": "&lt;p&gt;The price of {{T4}} palmiers would be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palmiers are multiplied by {{Q2}}. So:&lt;/p&gt;&lt;p style=\"text-align: center\"&gt;${{T1}} × 2 = ${{A1}}&lt;/p&gt;",
    "seed": {
        "parameters": [
            {
                "name": "Q1",
                "label": null,
                "min": 10,
                "max": 20,
                "step": 1
            },
            {
                "name": "Q2",
                "label": null,
                "list": [
                    2,
                    3,
                    4
                ]
            },
            {
                "name": "Q3",
                "label": null,
                "min": 21,
                "max": 30,
                "step": 1
            },
            {
                "name": "Q4",
                "label": null,
                "min": 0.5,
                "max": 1.5,
                "step": 0.25
            }
        ],
        "calculated": [
            {
                "name": "T1",
                "label": "{{function}}",
                "function": "{{Q4}}*{{Q1}}",
                "temp": true
            },
            {
                "name": "T2",
                "label": "{{function}}",
                "function": "{{Q4}}*{{Q2}}",
                "temp": true
            },
            {
                "name": "T3",
                "label": "{{function}}",
                "function": "{{Q4}}*{{Q3}}",
                "temp": true
            },
            {
                "name": "T4",
                "label": "{{function}}",
                "function": "{{Q1}}*{{Q2}}",
                "temp": true
            },
            {
                "name": "A1",
                "label": "{{function}}",
                "function": "{{T1}}*{{Q2}}"
            }
        ],
        "uniques": true
    },
    "algorithm": {
        "name": "calculateOperation",
        "params": {
            "method": "equivLiteral",
            "keyboard": "INTERMEDIATE"
        }
    }
}</v>
      </c>
      <c r="AB363" s="13" t="str">
        <f t="shared" si="2"/>
        <v>M6-NyO-44b-E-1</v>
      </c>
      <c r="AC363" s="13" t="str">
        <f t="shared" si="3"/>
        <v>M6-NyO-44b-E-1-EN</v>
      </c>
      <c r="AD363" s="8" t="s">
        <v>47</v>
      </c>
      <c r="AE363" s="8" t="s">
        <v>572</v>
      </c>
      <c r="AF363" s="8" t="s">
        <v>48</v>
      </c>
      <c r="AG363" s="8" t="s">
        <v>49</v>
      </c>
    </row>
    <row r="364" ht="112.5" customHeight="1">
      <c r="A364" s="6" t="s">
        <v>2126</v>
      </c>
      <c r="B364" s="6" t="s">
        <v>2127</v>
      </c>
      <c r="C364" s="6" t="s">
        <v>50</v>
      </c>
      <c r="D364" s="7" t="s">
        <v>36</v>
      </c>
      <c r="E364" s="6"/>
      <c r="F364" s="10" t="s">
        <v>2141</v>
      </c>
      <c r="G364" s="10" t="s">
        <v>2142</v>
      </c>
      <c r="H364" s="14" t="s">
        <v>2143</v>
      </c>
      <c r="I364" s="6"/>
      <c r="J364" s="6" t="s">
        <v>168</v>
      </c>
      <c r="K364" s="10" t="s">
        <v>2144</v>
      </c>
      <c r="L364" s="10" t="s">
        <v>478</v>
      </c>
      <c r="M364" s="6" t="s">
        <v>43</v>
      </c>
      <c r="N364" s="11" t="s">
        <v>2123</v>
      </c>
      <c r="O364" s="11" t="s">
        <v>2145</v>
      </c>
      <c r="P364" s="14"/>
      <c r="Q364" s="13"/>
      <c r="R364" s="12"/>
      <c r="S364" s="12"/>
      <c r="T364" s="12"/>
      <c r="U364" s="12"/>
      <c r="V364" s="12"/>
      <c r="W364" s="12"/>
      <c r="X364" s="13"/>
      <c r="Y364" s="17" t="s">
        <v>45</v>
      </c>
      <c r="Z364" s="9" t="s">
        <v>2146</v>
      </c>
      <c r="AA364" s="12" t="str">
        <f t="shared" si="1"/>
        <v>{
    "id": "M6-NyO-44b-E-2-EN-EN",
    "stimulus": "&lt;p&gt;Diana wants to rewatch one season of her favourite series. If the episodes last {{Q1}} minutes and there are {{Q2}} episodes in total, how many minutes does she need to watch the entire season?&lt;/p&gt;",
    "template": "&lt;p&gt;Diana needs {{response}} minutes.&lt;/p&gt;",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number.&lt;/p&gt;&lt;p&gt;In this case, if 1 episode lasts {{Q1}} minutes, to watch 1 × {{Q2}} episodes she would need {{Q1}} × {{Q2}} minutes.&lt;/p&gt;",
    "seed": {
        "parameters": [
            {
                "name": "Q1",
                "label": null,
                "min": 15,
                "max": 30,
                "step": 1
            },
            {
                "name": "Q2",
                "label": null,
                "min": 8,
                "max": 12,
                "step": 1
            }
        ],
        "calculated": [
            {
                "name": "A1",
                "label": "{{function}}",
                "function": "{{Q1}}*{{Q2}}"
            }
        ],
        "uniques": true
    },
    "algorithm": {
        "name": "calculateOperation",
        "params": {
            "method": "equivSymbolic",
            "keyboard": "INTERMEDIATE"
        }
    }
}</v>
      </c>
      <c r="AB364" s="13" t="str">
        <f t="shared" si="2"/>
        <v>M6-NyO-44b-E-2</v>
      </c>
      <c r="AC364" s="13" t="str">
        <f t="shared" si="3"/>
        <v>M6-NyO-44b-E-2-EN</v>
      </c>
      <c r="AD364" s="8" t="s">
        <v>47</v>
      </c>
      <c r="AE364" s="8" t="s">
        <v>572</v>
      </c>
      <c r="AF364" s="8" t="s">
        <v>48</v>
      </c>
      <c r="AG364" s="8" t="s">
        <v>49</v>
      </c>
    </row>
    <row r="365" ht="112.5" customHeight="1">
      <c r="A365" s="6" t="s">
        <v>2126</v>
      </c>
      <c r="B365" s="6" t="s">
        <v>2127</v>
      </c>
      <c r="C365" s="6" t="s">
        <v>50</v>
      </c>
      <c r="D365" s="7" t="s">
        <v>36</v>
      </c>
      <c r="E365" s="6"/>
      <c r="F365" s="11" t="s">
        <v>2147</v>
      </c>
      <c r="G365" s="11" t="s">
        <v>2148</v>
      </c>
      <c r="H365" s="14" t="s">
        <v>2149</v>
      </c>
      <c r="I365" s="6"/>
      <c r="J365" s="6" t="s">
        <v>168</v>
      </c>
      <c r="K365" s="11" t="s">
        <v>2150</v>
      </c>
      <c r="L365" s="11" t="s">
        <v>2151</v>
      </c>
      <c r="M365" s="6" t="s">
        <v>43</v>
      </c>
      <c r="N365" s="11" t="s">
        <v>2123</v>
      </c>
      <c r="O365" s="11" t="s">
        <v>2152</v>
      </c>
      <c r="P365" s="12"/>
      <c r="Q365" s="13"/>
      <c r="R365" s="12"/>
      <c r="S365" s="12"/>
      <c r="T365" s="12"/>
      <c r="U365" s="12"/>
      <c r="V365" s="12"/>
      <c r="W365" s="12"/>
      <c r="X365" s="13"/>
      <c r="Y365" s="17" t="s">
        <v>45</v>
      </c>
      <c r="Z365" s="9" t="s">
        <v>2153</v>
      </c>
      <c r="AA365" s="12" t="str">
        <f t="shared" si="1"/>
        <v>{
    "id": "M6-NyO-44b-E-3-EN-EN",
    "stimulus": "&lt;p&gt;A store is being prepared forthe  back-to-school season. Nora has bought {{Q1}} notebooks and paid ${{T1}} for them. If she had bought {{T4}} notebooks, how much would she have to pay?&lt;/p&gt;",
    "template": "&lt;p&gt;{{Q2}} notebooks would have cost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notebooks are divided by 3. So:&lt;/p&gt;&lt;p style=\"text-align: center\"&gt;${{T1}} : 3 = ${{A1}}&lt;/p&gt;",
    "seed": {
        "parameters": [
            {
                "name": "Q1",
                "label": null,
                "min": 9,
                "max": 18,
                "step": 3
            },
            {
                "name": "Q2",
                "label": null,
                "min": 5,
                "max": 9,
                "step": 1
            },
            {
                "name": "Q3",
                "label": null,
                "min": 3,
                "max": 9,
                "step": 1
            },
            {
                "name": "Q4",
                "label": null,
                "min": 2,
                "max": 10,
                "step": 1
            }
        ],
        "calculated": [
            {
                "name": "T1",
                "label": "{{function}}",
                "function": "{{Q4}}*{{Q1}}",
                "temp": true
            },
            {
                "name": "T2",
                "label": "{{function}}",
                "function": "{{Q4}}*{{Q2}}",
                "temp": true
            },
            {
                "name": "T3",
                "label": "{{function}}",
                "function": "{{Q4}}*{{Q3}}",
                "temp": true
            },
            {
                "name": "T4",
                "label": "{{function}}",
                "function": "{{Q1}}/3",
                "temp": true
            },
            {
                "name": "A1",
                "label": "{{function}}",
                "function": "{{T1}}/3"
            }
        ],
        "uniques": true
    },
    "algorithm": {
        "name": "calculateOperation",
        "params": {
            "method": "equivSymbolic",
            "keyboard": "INTERMEDIATE"
        }
    }
}</v>
      </c>
      <c r="AB365" s="13" t="str">
        <f t="shared" si="2"/>
        <v>M6-NyO-44b-E-3</v>
      </c>
      <c r="AC365" s="13" t="str">
        <f t="shared" si="3"/>
        <v>M6-NyO-44b-E-3-EN</v>
      </c>
      <c r="AD365" s="8" t="s">
        <v>47</v>
      </c>
      <c r="AE365" s="8" t="s">
        <v>572</v>
      </c>
      <c r="AF365" s="8" t="s">
        <v>48</v>
      </c>
      <c r="AG365" s="8" t="s">
        <v>49</v>
      </c>
    </row>
    <row r="366" ht="112.5" customHeight="1">
      <c r="A366" s="6" t="s">
        <v>2154</v>
      </c>
      <c r="B366" s="6" t="s">
        <v>2155</v>
      </c>
      <c r="C366" s="6" t="s">
        <v>35</v>
      </c>
      <c r="D366" s="7" t="s">
        <v>36</v>
      </c>
      <c r="E366" s="6"/>
      <c r="F366" s="11" t="s">
        <v>2156</v>
      </c>
      <c r="G366" s="10"/>
      <c r="H366" s="10" t="s">
        <v>2157</v>
      </c>
      <c r="I366" s="6"/>
      <c r="J366" s="6" t="s">
        <v>2158</v>
      </c>
      <c r="K366" s="10" t="s">
        <v>2159</v>
      </c>
      <c r="L366" s="11" t="s">
        <v>2160</v>
      </c>
      <c r="M366" s="6" t="s">
        <v>43</v>
      </c>
      <c r="N366" s="11" t="s">
        <v>2161</v>
      </c>
      <c r="O366" s="11" t="s">
        <v>2162</v>
      </c>
      <c r="P366" s="12"/>
      <c r="Q366" s="13"/>
      <c r="R366" s="9"/>
      <c r="S366" s="9"/>
      <c r="T366" s="9"/>
      <c r="U366" s="9"/>
      <c r="V366" s="9"/>
      <c r="W366" s="9"/>
      <c r="X366" s="11"/>
      <c r="Y366" s="17" t="s">
        <v>45</v>
      </c>
      <c r="Z366" s="9" t="s">
        <v>2163</v>
      </c>
      <c r="AA366" s="12" t="str">
        <f t="shared" si="1"/>
        <v>{
    "id": "M6-NyO-44c-I-1-EN-EN",
    "stimulus": "&lt;p&gt;Drag each fraction to its equivalent.&lt;/p&gt;",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9,
                "step": 1
            },
            {
                "name": "Q2",
                "label": null,
                "min": 2,
                "max": 9,
                "step": 1
            },
            {
                "name": "Q3",
                "label": null,
                "min": 1,
                "max": 9,
                "step": 1
            },
            {
                "name": "Q4",
                "label": null,
                "min": 2,
                "max": 9,
                "step": 1
            },
            {
                "name": "Q5",
                "label": null,
                "min": 1,
                "max": 9,
                "step": 1
            },
            {
                "name": "Q6",
                "label": null,
                "min": 3,
                "max": 9,
                "step": 2
            }
        ],
        "calculated": [
            {
                "name": "T1",
                "label": "{{function}}",
                "function": "2*{{Q1}}",
                "temp": true
            },
            {
                "name": "T2",
                "label": "{{function}}",
                "function": "2*{{Q2}}",
                "temp": true
            },
            {
                "name": "T3",
                "label": "{{function}}",
                "function": "2*{{Q3}}",
                "temp": true
            },
            {
                "name": "T4",
                "label": "{{function}}",
                "function": "2*{{Q4}}",
                "temp": true
            },
            {
                "name": "T5",
                "label": "{{function}}",
                "function": "3*{{Q5}}",
                "temp": true
            },
            {
                "name": "T6",
                "label": "{{function}}",
                "function": "3*{{Q6}}",
                "temp": true
            },
            {
                "name": "T7",
                "label": "{{function}}",
                "function": "Lemonlib.round({{Q1}}/{{Q2}},2)",
                "temp": true
            },
            {
                "name": "T8",
                "label": "{{function}}",
                "function": "Lemonlib.round({{Q3}}/{{Q4}},2)",
                "temp": true
            },
            {
                "name": "T9",
                "label": "{{function}}",
                "function": "Lemonlib.round({{Q5}}/{{Q6}},2)",
                "temp": true
            },
            {
                "name": "A1",
                "label": "&lt;span class=\"fr-math-v2 fr-draggable\" contenteditable=\"false\" data-original-math=\"\\(\\frac{{{T1}}}{{{T2}}}\\)\" draggable=\"true\"&gt;\\(\\frac{{{T1}}}{{{T2}}}\\)&lt;/span&gt;",
                "function": "&lt;span class=\"fr-math-v2 fr-draggable\" contenteditable=\"false\" data-original-math=\"\\(\\frac{{{Q1}}}{{{Q2}}}\\)\" draggable=\"true\"&gt;\\(\\frac{{{Q1}}}{{{Q2}}}\\)&lt;/span&gt; ",
                "feedback": " &lt;span class=\"fr-math-v2 fr-draggable\" contenteditable=\"false\" data-original-math=\"\\(\\frac{{{T1}}}{{{T2}}}\\)\" draggable=\"true\"&gt;\\(\\frac{{{T1}}}{{{T2}}}\\)&lt;/span&gt; and &lt;span class=\"fr-math-v2 fr-draggable\" contenteditable=\"false\" data-original-math=\"\\(\\frac{{{Q1}}}{{{Q2}}}\\)\" draggable=\"true\"&gt;\\(\\frac{{{Q1}}}{{{Q2}}}\\)&lt;/span&gt; are equivalent fractions because they represent {{T7}}."
            },
            {
                "name": "A2",
                "label": "&lt;span class=\"fr-math-v2 fr-draggable\" contenteditable=\"false\" data-original-math=\"\\(\\frac{{{Q3}}}{{{Q4}}}\\)\" draggable=\"true\"&gt;\\(\\frac{{{Q3}}}{{{Q4}}}\\)&lt;/span&gt;",
                "function": "&lt;span class=\"fr-math-v2 fr-draggable\" contenteditable=\"false\" data-original-math=\"\\(\\frac{{{T3}}}{{{T4}}}\\)\" draggable=\"true\"&gt;\\(\\frac{{{T3}}}{{{T4}}}\\)&lt;/span&gt; ",
                "feedback": " &lt;span class=\"fr-math-v2 fr-draggable\" contenteditable=\"false\" data-original-math=\"\\(\\frac{{{Q3}}}{{{Q4}}}\\)\" draggable=\"true\"&gt;\\(\\frac{{{Q3}}}{{{Q4}}}\\)&lt;/span&gt; and &lt;span class=\"fr-math-v2 fr-draggable\" contenteditable=\"false\" data-original-math=\"\\(\\frac{{{T3}}}{{{T4}}}\\)\" draggable=\"true\"&gt;\\(\\frac{{{T3}}}{{{T4}}}\\)&lt;/span&gt; are equivalent fractions because they represent {{T8}}."
            },
            {
                "name": "A3",
                "label": "&lt;span class=\"fr-math-v2 fr-draggable\" contenteditable=\"false\" data-original-math=\"\\(\\frac{{{Q5}}}{{{Q6}}}\\)\" draggable=\"true\"&gt;\\(\\frac{{{Q5}}}{{{Q6}}}\\)&lt;/span&gt;",
                "function": "&lt;span class=\"fr-math-v2 fr-draggable\" contenteditable=\"false\" data-original-math=\"\\(\\frac{{{T5}}}{{{T6}}}\\)\" draggable=\"true\"&gt;\\(\\frac{{{T5}}}{{{T6}}}\\)&lt;/span&gt; ",
                "feedback": " &lt;span class=\"fr-math-v2 fr-draggable\" contenteditable=\"false\" data-original-math=\"\\(\\frac{{{Q5}}}{{{Q6}}}\\)\" draggable=\"true\"&gt;\\(\\frac{{{Q5}}}{{{Q6}}}\\)&lt;/span&gt; and &lt;span class=\"fr-math-v2 fr-draggable\" contenteditable=\"false\" data-original-math=\"\\(\\frac{{{T5}}}{{{T6}}}\\)\" draggable=\"true\"&gt;\\(\\frac{{{T5}}}{{{T6}}}\\)&lt;/span&gt; are equivalent fractions because they represent {{T9}}."
            }
        ],
        "uniques": true
    },
    "algorithm": {
        "name": "linkOperationResult",
        "template": "Match list",
        "params": {
            "invert": true
        }
    }
}</v>
      </c>
      <c r="AB366" s="13" t="str">
        <f t="shared" si="2"/>
        <v>M6-NyO-44c-I-1</v>
      </c>
      <c r="AC366" s="13" t="str">
        <f t="shared" si="3"/>
        <v>M6-NyO-44c-I-1-EN</v>
      </c>
      <c r="AD366" s="8" t="s">
        <v>47</v>
      </c>
      <c r="AE366" s="8" t="s">
        <v>572</v>
      </c>
      <c r="AF366" s="8" t="s">
        <v>48</v>
      </c>
      <c r="AG366" s="8" t="s">
        <v>49</v>
      </c>
    </row>
    <row r="367" ht="112.5" customHeight="1">
      <c r="A367" s="6" t="s">
        <v>2154</v>
      </c>
      <c r="B367" s="6" t="s">
        <v>2155</v>
      </c>
      <c r="C367" s="6" t="s">
        <v>50</v>
      </c>
      <c r="D367" s="7" t="s">
        <v>36</v>
      </c>
      <c r="E367" s="6"/>
      <c r="F367" s="11" t="s">
        <v>2164</v>
      </c>
      <c r="G367" s="10"/>
      <c r="H367" s="10" t="s">
        <v>2165</v>
      </c>
      <c r="I367" s="6"/>
      <c r="J367" s="8" t="s">
        <v>2166</v>
      </c>
      <c r="K367" s="11" t="s">
        <v>2167</v>
      </c>
      <c r="L367" s="11" t="s">
        <v>2168</v>
      </c>
      <c r="M367" s="6" t="s">
        <v>43</v>
      </c>
      <c r="N367" s="11" t="s">
        <v>2161</v>
      </c>
      <c r="O367" s="11" t="s">
        <v>2169</v>
      </c>
      <c r="P367" s="12"/>
      <c r="Q367" s="13"/>
      <c r="R367" s="12"/>
      <c r="S367" s="12"/>
      <c r="T367" s="12"/>
      <c r="U367" s="9"/>
      <c r="V367" s="9"/>
      <c r="W367" s="12"/>
      <c r="X367" s="13"/>
      <c r="Y367" s="17" t="s">
        <v>45</v>
      </c>
      <c r="Z367" s="9" t="s">
        <v>2170</v>
      </c>
      <c r="AA367" s="12" t="str">
        <f t="shared" si="1"/>
        <v>{
    "id": "M6-NyO-44c-E-1-EN-EN",
    "stimulus": "Which of these fractions are equivalent to &lt;span class=\"fr-math-v2 fr-draggable\" contenteditable=\"false\" data-original-math=\"\\(\\frac{{{Q1}}}{{{T1}}}\\)\" draggable=\"true\"&gt;\\(\\frac{{{Q1}}}{{{T1}}}\\)&lt;/span&gt;?",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10,
                "step": 1
            },
            {
                "name": "Q2",
                "label": null,
                "min": 1,
                "max": 5,
                "step": 1
            },
            {
                "name": "Q3",
                "label": null,
                "min": 2,
                "max": 4,
                "step": 1
            },
            {
                "name": "Q4",
                "label": null,
                "min": 2,
                "max": 4,
                "step": 1
            }
        ],
        "calculated": [
            {
                "name": "T1",
                "label": "{{function}}",
                "function": "{{Q1}}+{{Q2}}",
                "temp": true
            },
            {
                "name": "T2",
                "label": "{{function}}",
                "function": "({{T1}})*{{Q3}}",
                "temp": true
            },
            {
                "name": "T3",
                "label": "{{function}}",
                "function": "{{Q1}}*{{Q3}}",
                "temp": true
            },
            {
                "name": "T4",
                "label": "{{function}}",
                "function": "{{Q1}}*{{Q4}}",
                "temp": true
            },
            {
                "name": "T5",
                "label": "{{function}}",
                "function": "{{T1}}*{{Q4}}",
                "temp": true
            },
            {
                "name": "A1",
                "label": "{{function}}",
                "function": "&lt;span class=\"fr-math-v2 fr-draggable\" contenteditable=\"false\" data-original-math=\"\\(\\frac{{{T3}}}{{{T2}}}\\)\" draggable=\"true\"&gt;\\(\\frac{{{T3}}}{{{T2}}}\\)&lt;/span&gt; "
            },
            {
                "name": "A2",
                "label": "{{function}}",
                "function": "&lt;span class=\"fr-math-v2 fr-draggable\" contenteditable=\"false\" data-original-math=\"\\(\\frac{{{T4}}}{{{T5}}}\\)\" draggable=\"true\"&gt;\\(\\frac{{{T4}}}{{{T5}}}\\)&lt;/span&gt; "
            },
            {
                "name": "A3",
                "label": "{{function}}",
                "function": "&lt;span class=\"fr-math-v2 fr-draggable\" contenteditable=\"false\" data-original-math=\"\\(\\frac{{{T4}}}{{{T2}}}\\)\" draggable=\"true\"&gt;\\(\\frac{{{T4}}}{{{T2}}}\\)&lt;/span&gt; ",
                "incorrect": true,
                "feedback": " &lt;span class=\"fr-math-v2 fr-draggable\" contenteditable=\"false\" data-original-math=\"\\(\\frac{{{Q1}}}{{{T1}}}\\)\" draggable=\"true\"&gt;\\(\\frac{{{Q1}}}{{{T1}}}\\)&lt;/span&gt; and &lt;span class=\"fr-math-v2 fr-draggable\" contenteditable=\"false\" data-original-math=\"\\(\\frac{{{T4}}}{{{T2}}}\\)\" draggable=\"true\"&gt;\\(\\frac{{{T4}}}{{{T2}}}\\)&lt;/span&gt; are not equivalent fractions because they represent different numbers."
            },
            {
                "name": "A4",
                "label": "{{function}}",
                "function": "&lt;span class=\"fr-math-v2 fr-draggable\" contenteditable=\"false\" data-original-math=\"\\(\\frac{{{T3}}}{{{T5}}}\\)\" draggable=\"true\"&gt;\\(\\frac{{{T3}}}{{{T5}}}\\)&lt;/span&gt; ",
                "incorrect": true,
                "feedback": " &lt;span class=\"fr-math-v2 fr-draggable\" contenteditable=\"false\" data-original-math=\"\\(\\frac{{{Q1}}}{{{T1}}}\\)\" draggable=\"true\"&gt;\\(\\frac{{{Q1}}}{{{T1}}}\\)&lt;/span&gt; and &lt;span class=\"fr-math-v2 fr-draggable\" contenteditable=\"false\" data-original-math=\"\\(\\frac{{{T3}}}{{{T5}}}\\)\" draggable=\"true\"&gt;\\(\\frac{{{T3}}}{{{T5}}}\\)&lt;/span&gt; are not equivalent fractions because they represent different numbers."
            }
        ],
        "uniques": true
    },
    "algorithm": {
        "name": "trueFalse",
        "template": "Multiple choice – multiple response",
        "params": {
            "countCorrect": 2,
            "countIncorrect": 1,
            "showCheckIcon": false,"columns":3
        }
    }
}</v>
      </c>
      <c r="AB367" s="13" t="str">
        <f t="shared" si="2"/>
        <v>M6-NyO-44c-E-1</v>
      </c>
      <c r="AC367" s="13" t="str">
        <f t="shared" si="3"/>
        <v>M6-NyO-44c-E-1-EN</v>
      </c>
      <c r="AD367" s="8" t="s">
        <v>47</v>
      </c>
      <c r="AE367" s="8" t="s">
        <v>572</v>
      </c>
      <c r="AF367" s="8" t="s">
        <v>48</v>
      </c>
      <c r="AG367" s="8" t="s">
        <v>49</v>
      </c>
    </row>
    <row r="368" ht="112.5" customHeight="1">
      <c r="A368" s="6" t="s">
        <v>2154</v>
      </c>
      <c r="B368" s="6" t="s">
        <v>2155</v>
      </c>
      <c r="C368" s="6" t="s">
        <v>69</v>
      </c>
      <c r="D368" s="7" t="s">
        <v>36</v>
      </c>
      <c r="E368" s="6"/>
      <c r="F368" s="11" t="s">
        <v>2171</v>
      </c>
      <c r="G368" s="11" t="s">
        <v>2172</v>
      </c>
      <c r="H368" s="14" t="s">
        <v>2173</v>
      </c>
      <c r="I368" s="6"/>
      <c r="J368" s="6" t="s">
        <v>168</v>
      </c>
      <c r="K368" s="10" t="s">
        <v>2174</v>
      </c>
      <c r="L368" s="10" t="s">
        <v>2175</v>
      </c>
      <c r="M368" s="6" t="s">
        <v>43</v>
      </c>
      <c r="N368" s="11" t="s">
        <v>2161</v>
      </c>
      <c r="O368" s="11" t="s">
        <v>2176</v>
      </c>
      <c r="P368" s="12"/>
      <c r="Q368" s="13"/>
      <c r="R368" s="9"/>
      <c r="S368" s="9"/>
      <c r="T368" s="9"/>
      <c r="U368" s="9"/>
      <c r="V368" s="9"/>
      <c r="W368" s="9"/>
      <c r="X368" s="11"/>
      <c r="Y368" s="17" t="s">
        <v>45</v>
      </c>
      <c r="Z368" s="9" t="s">
        <v>2177</v>
      </c>
      <c r="AA368" s="12" t="str">
        <f t="shared" si="1"/>
        <v>{
    "id": "M6-NyO-44c-A-1-EN-EN",
    "stimulus": "&lt;p&gt;The owner of a movie store has noticed that &lt;span class=\"fr-math-v2 fr-draggable\" contenteditable=\"false\" data-original-math=\"\\(\\frac{{{T3}}}{{{Q1}}}\\)\" draggable=\"true\"&gt;\\(\\frac{{{T3}}}{{{Q1}}}\\)&lt;/span&gt; of his movies are in Blu-ray format. Type this fraction with denominator {{T2}}.&lt;/p&gt;",
    "template": "&lt;p&gt;{{response}} of the movies are Blu-ray.&lt;/p&gt;",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denominator must be multiplied by the same number. Therefore, divide both denominators to know which number to multiply the numerator by:&lt;/p&gt;&lt;p style=\"text-align:center;\"&gt;{{T2}} : {{Q1}} = {{T4}}&lt;/p&gt;&lt;p style=\"text-align:center;\"&gt;{{T4}} × {{T3}} = {{T5}}&lt;/p&gt;&lt;p&gt;Thus, the fraction of Blu-ray movies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B368" s="13" t="str">
        <f t="shared" si="2"/>
        <v>M6-NyO-44c-A-1</v>
      </c>
      <c r="AC368" s="13" t="str">
        <f t="shared" si="3"/>
        <v>M6-NyO-44c-A-1-EN</v>
      </c>
      <c r="AD368" s="8" t="s">
        <v>47</v>
      </c>
      <c r="AE368" s="8" t="s">
        <v>572</v>
      </c>
      <c r="AF368" s="8" t="s">
        <v>48</v>
      </c>
      <c r="AG368" s="8" t="s">
        <v>49</v>
      </c>
    </row>
    <row r="369" ht="112.5" customHeight="1">
      <c r="A369" s="6" t="s">
        <v>2154</v>
      </c>
      <c r="B369" s="6" t="s">
        <v>2155</v>
      </c>
      <c r="C369" s="6" t="s">
        <v>69</v>
      </c>
      <c r="D369" s="7" t="s">
        <v>36</v>
      </c>
      <c r="E369" s="6"/>
      <c r="F369" s="11" t="s">
        <v>2178</v>
      </c>
      <c r="G369" s="11" t="s">
        <v>2179</v>
      </c>
      <c r="H369" s="10" t="s">
        <v>2180</v>
      </c>
      <c r="I369" s="6"/>
      <c r="J369" s="6" t="s">
        <v>168</v>
      </c>
      <c r="K369" s="10" t="s">
        <v>2174</v>
      </c>
      <c r="L369" s="10" t="s">
        <v>2175</v>
      </c>
      <c r="M369" s="6" t="s">
        <v>43</v>
      </c>
      <c r="N369" s="11" t="s">
        <v>2161</v>
      </c>
      <c r="O369" s="11" t="s">
        <v>2181</v>
      </c>
      <c r="P369" s="12"/>
      <c r="Q369" s="13"/>
      <c r="R369" s="12"/>
      <c r="S369" s="12"/>
      <c r="T369" s="12"/>
      <c r="U369" s="12"/>
      <c r="V369" s="12"/>
      <c r="W369" s="12"/>
      <c r="X369" s="13"/>
      <c r="Y369" s="17" t="s">
        <v>45</v>
      </c>
      <c r="Z369" s="9" t="s">
        <v>2182</v>
      </c>
      <c r="AA369" s="12" t="str">
        <f t="shared" si="1"/>
        <v>{
    "id": "M6-NyO-44c-A-2-EN-EN",
    "stimulus": "&lt;p&gt;Agatha has read &lt;span class=\"fr-math-v2 fr-draggable\" contenteditable=\"false\" data-original-math=\"\\(\\frac{{{T3}}}{{{Q1}}}\\)\" draggable=\"true\"&gt;\\(\\frac{{{T3}}}{{{Q1}}}\\)&lt;/span&gt; of &lt;i&gt;Moby Dick&lt;/i&gt; on her tablet. Type this fraction with {{T2}} as denominator.&lt;/p&gt;",
    "template": "&lt;p&gt;Agatha has read {{response}} of the book.&lt;/p&gt;",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{{T5}}&lt;/p&gt;&lt;p&gt;So, the fraction of what is read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B369" s="13" t="str">
        <f t="shared" si="2"/>
        <v>M6-NyO-44c-A-2</v>
      </c>
      <c r="AC369" s="13" t="str">
        <f t="shared" si="3"/>
        <v>M6-NyO-44c-A-2-EN</v>
      </c>
      <c r="AD369" s="8" t="s">
        <v>47</v>
      </c>
      <c r="AE369" s="8" t="s">
        <v>572</v>
      </c>
      <c r="AF369" s="8" t="s">
        <v>48</v>
      </c>
      <c r="AG369" s="8" t="s">
        <v>49</v>
      </c>
    </row>
    <row r="370" ht="112.5" customHeight="1">
      <c r="A370" s="6" t="s">
        <v>2154</v>
      </c>
      <c r="B370" s="6" t="s">
        <v>2155</v>
      </c>
      <c r="C370" s="6" t="s">
        <v>69</v>
      </c>
      <c r="D370" s="7" t="s">
        <v>36</v>
      </c>
      <c r="E370" s="6"/>
      <c r="F370" s="11" t="s">
        <v>2183</v>
      </c>
      <c r="G370" s="11" t="s">
        <v>2184</v>
      </c>
      <c r="H370" s="10" t="s">
        <v>2185</v>
      </c>
      <c r="I370" s="6"/>
      <c r="J370" s="6" t="s">
        <v>168</v>
      </c>
      <c r="K370" s="10" t="s">
        <v>2174</v>
      </c>
      <c r="L370" s="10" t="s">
        <v>2175</v>
      </c>
      <c r="M370" s="6" t="s">
        <v>43</v>
      </c>
      <c r="N370" s="11" t="s">
        <v>2161</v>
      </c>
      <c r="O370" s="11" t="s">
        <v>2186</v>
      </c>
      <c r="P370" s="12"/>
      <c r="Q370" s="13"/>
      <c r="R370" s="12"/>
      <c r="S370" s="12"/>
      <c r="T370" s="12"/>
      <c r="U370" s="12"/>
      <c r="V370" s="12"/>
      <c r="W370" s="12"/>
      <c r="X370" s="13"/>
      <c r="Y370" s="17" t="s">
        <v>45</v>
      </c>
      <c r="Z370" s="9" t="s">
        <v>2187</v>
      </c>
      <c r="AA370" s="12" t="str">
        <f t="shared" si="1"/>
        <v>{
    "id": "M6-NyO-44c-A-3-EN-EN",
    "stimulus": "&lt;p&gt;Irene and Finn are playing in a tournament and have already completed &lt;span class=\"fr-math-v2 fr-draggable\" contenteditable=\"false\" data-original-math=\"\\(\\frac{{{T3}}}{{{Q1}}}\\)\" draggable=\"true\"&gt;\\(\\frac{{{T3}}}{{{Q1}}}\\)&lt;/span&gt; of the competition. Type this fraction with {{T2}} as denominator.&lt;/p&gt;",
    "template": "&lt;p&gt;Irene and Finn have completed {{response}} of the tournament.&lt;/p&gt;",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{{T5}}&lt;/p&gt;&lt;p&gt;Thus, the completed fraction of the tournament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B370" s="13" t="str">
        <f t="shared" si="2"/>
        <v>M6-NyO-44c-A-3</v>
      </c>
      <c r="AC370" s="13" t="str">
        <f t="shared" si="3"/>
        <v>M6-NyO-44c-A-3-EN</v>
      </c>
      <c r="AD370" s="8" t="s">
        <v>47</v>
      </c>
      <c r="AE370" s="8" t="s">
        <v>572</v>
      </c>
      <c r="AF370" s="8" t="s">
        <v>48</v>
      </c>
      <c r="AG370" s="8" t="s">
        <v>49</v>
      </c>
    </row>
    <row r="371" ht="112.5" customHeight="1">
      <c r="A371" s="6" t="s">
        <v>2188</v>
      </c>
      <c r="B371" s="10" t="s">
        <v>2189</v>
      </c>
      <c r="C371" s="27" t="s">
        <v>35</v>
      </c>
      <c r="D371" s="7" t="s">
        <v>36</v>
      </c>
      <c r="E371" s="6"/>
      <c r="F371" s="11" t="s">
        <v>2190</v>
      </c>
      <c r="G371" s="10"/>
      <c r="H371" s="14"/>
      <c r="I371" s="6"/>
      <c r="J371" s="6" t="s">
        <v>2166</v>
      </c>
      <c r="K371" s="11" t="s">
        <v>2191</v>
      </c>
      <c r="L371" s="11" t="s">
        <v>2192</v>
      </c>
      <c r="M371" s="10" t="s">
        <v>43</v>
      </c>
      <c r="N371" s="24" t="s">
        <v>2193</v>
      </c>
      <c r="O371" s="24" t="s">
        <v>2193</v>
      </c>
      <c r="P371" s="12"/>
      <c r="Q371" s="13"/>
      <c r="R371" s="12"/>
      <c r="S371" s="14"/>
      <c r="T371" s="11"/>
      <c r="U371" s="14"/>
      <c r="V371" s="12"/>
      <c r="W371" s="12"/>
      <c r="X371" s="14"/>
      <c r="Y371" s="17" t="s">
        <v>45</v>
      </c>
      <c r="Z371" s="9" t="s">
        <v>2194</v>
      </c>
      <c r="AA371" s="12" t="str">
        <f t="shared" si="1"/>
        <v>{
    "id": "M6-NyO-64a-I-1-EN-EN",
    "stimulus": "&lt;p&gt;In an aquarium there are {{Q1}} {{Q11}} fish, {{Q2}} {{Q12}} fish, and {{Q3}} {{Q13}} fish. Click on the correct answers based on this information.&lt;/p&gt;",
    "hint": "&lt;p&gt;A ratio is the number of things there are in relation to another.&lt;/p&gt;",
    "feedback": "&lt;p&gt;A ratio is the number of things there are in relation to another.&lt;/p&gt;",
    "seed": {
        "parameters": [
            {
                "name": "Q1",
                "label": null,
                "min": 2,
                "max": 9,
                "step": 1
            },
            {
                "name": "Q2",
                "label": null,
                "min": 2,
                "max": 9,
                "step": 1
            },
            {
                "name": "Q3",
                "label": null,
                "min": 2,
                "max": 9,
                "step": 1
            },
            {
                "name": "Q11",
                "label": null,
                "list": [
                    "red",
                    "blue",
                    "orange",
                    "yellow"
                ]
            },
            {
                "name": "Q12",
                "label": null,
                "list": [
                    "red",
                    "blue",
                    "orange",
                    "yellow"
                ]
            },
            {
                "name": "Q13",
                "label": null,
                "list": [
                    "red",
                    "blue",
                    "orange",
                    "yellow"
                ]
            }
        ],
        "calculated": [
            {
                "name": "A1",
                "label": "There are {{Q1}} {{Q11}} fish for every {{Q2}} {{Q12}} fish.",
                "function": ""
            },
            {
                "name": "A2",
                "label": "There are {{Q1}} {{Q11}} fish for every {{Q3}} {{Q13}} fish.",
                "function": ""
            },
            {
                "name": "A3",
                "label": "There are {{Q3}} {{Q13}} fish for every {{Q2}} {{Q12}} fish.",
                "function": ""
            },
            {
                "name": "A4",
                "label": "The ratio of {{Q11}} fish to {{Q12}} fish is {{Q1}} to {{Q2}}.",
                "function": ""
            },
            {
                "name": "A5",
                "label": "The ratio of {{Q11}} fish to {{Q13}} fish is {{Q1}} to {{Q3}}.",
                "function": ""
            },
            {
                "name": "A6",
                "label": "The ratio of {{Q13}} fish to {{Q12}} fish is {{Q3}} to {{Q2}}.",
                "function": ""
            },
            {
                "name": "A7",
                "label": "There are {{Q3}} {{Q11}} fish for every {{Q1}} {{Q12}} fish.",
                "function": "",
                "incorrect": true,
                "feedback": "Actually, there are {{Q1}} {{Q11}} fish for every {{Q2}} {{Q12}} fish."
            },
            {
                "name": "A8",
                "label": "There are {{Q2}} {{Q11}} fish for every {{Q3}} {{Q13}} fish.",
                "function": "",
                "incorrect": true,
                "feedback": "Actually, there are {{Q1}} {{Q11}} fish for every {{Q3}} {{Q13}} fish."
            },
            {
                "name": "A9",
                "label": "There are {{Q1}} {{Q13}} fish for every {{Q3}} {{Q12}} fish.",
                "function": "",
                "incorrect": true,
                "feedback": "Actually, there are {{Q3}} {{Q13}} fish for every {{Q2}} {{Q12}} fish."
            },
            {
                "name": "A10",
                "label": "The ratio of {{Q12}} fish to {{Q11}} fish is {{Q1}} to {{Q2}}.",
                "function": "",
                "incorrect": true,
                "feedback": "Actually, the ratio of {{Q12}} fish to {{Q11}} fish is {{Q2}} to {{Q1}}."
            },
            {
                "name": "A11",
                "label": "The ratio of {{Q13}} fish to {{Q11}} fish is {{Q1}} to {{Q3}}.",
                "function": "",
                "incorrect": true,
                "feedback": "Actually, the ratio of {{Q13}} fish to {{Q11}} fish is {{Q3}} to {{Q1}}."
            },
            {
                "name": "A12",
                "label": "The ratio of {{Q13}} fish to {{Q12}} fish is {{Q2}} to {{Q3}}.",
                "function": "",
                "incorrect": true,
                "feedback": "Actually, the ratio of {{Q13}} fish to {{Q12}} fish is {{Q3}} to {{Q2}}."
            }
        ],
        "uniques": true
    },
    "algorithm": {
        "name": "trueFalse",
        "template": "Multiple choice – multiple response",
        "params": {
            "countCorrect": 2,
            "countIncorrect": 1,
            "showCheckIcon":true
        }
    }
}</v>
      </c>
      <c r="AB371" s="13" t="str">
        <f t="shared" si="2"/>
        <v>M6-NyO-64a-I-1</v>
      </c>
      <c r="AC371" s="13" t="str">
        <f t="shared" si="3"/>
        <v>M6-NyO-64a-I-1-EN</v>
      </c>
      <c r="AD371" s="8" t="s">
        <v>47</v>
      </c>
      <c r="AE371" s="13"/>
      <c r="AF371" s="8"/>
      <c r="AG371" s="8" t="s">
        <v>49</v>
      </c>
    </row>
    <row r="372" ht="112.5" customHeight="1">
      <c r="A372" s="6" t="s">
        <v>2188</v>
      </c>
      <c r="B372" s="10" t="s">
        <v>2189</v>
      </c>
      <c r="C372" s="27" t="s">
        <v>35</v>
      </c>
      <c r="D372" s="7" t="s">
        <v>36</v>
      </c>
      <c r="E372" s="6"/>
      <c r="F372" s="11" t="s">
        <v>2195</v>
      </c>
      <c r="G372" s="10"/>
      <c r="H372" s="14"/>
      <c r="I372" s="6"/>
      <c r="J372" s="8" t="s">
        <v>227</v>
      </c>
      <c r="K372" s="11" t="s">
        <v>2196</v>
      </c>
      <c r="L372" s="11" t="s">
        <v>2197</v>
      </c>
      <c r="M372" s="10" t="s">
        <v>43</v>
      </c>
      <c r="N372" s="24" t="s">
        <v>2193</v>
      </c>
      <c r="O372" s="24" t="s">
        <v>2193</v>
      </c>
      <c r="P372" s="12"/>
      <c r="Q372" s="13"/>
      <c r="R372" s="12"/>
      <c r="S372" s="14"/>
      <c r="T372" s="11"/>
      <c r="U372" s="14"/>
      <c r="V372" s="12"/>
      <c r="W372" s="12"/>
      <c r="X372" s="14"/>
      <c r="Y372" s="17" t="s">
        <v>45</v>
      </c>
      <c r="Z372" s="9" t="s">
        <v>2198</v>
      </c>
      <c r="AA372" s="12" t="str">
        <f t="shared" si="1"/>
        <v>{
    "id": "M6-NyO-64a-I-2-EN-EN",
    "stimulus": "&lt;p&gt;{{Q1}} teachers of a school go to work {{Q11}}, {{Q2}} arrive {{Q12}}, and {{Q3}}, {{Q13}}. Giving this information, determine if the following statements are true or false.&lt;/p&gt;",
    "hint": "&lt;p&gt;A ratio is the number of things there are in relation to another.&lt;/p&gt;",
    "feedback": "&lt;p&gt;A ratio is the number of things there are in relation to another.&lt;/p&gt;",
    "seed": {
        "parameters": [
            {
                "name": "Q1",
                "label": null,
                "min": 2,
                "max": 15,
                "step": 1
            },
            {
                "name": "Q2",
                "label": null,
                "min": 2,
                "max": 15,
                "step": 1
            },
            {
                "name": "Q3",
                "label": null,
                "min": 2,
                "max": 15,
                "step": 1
            },
            {
                "name": "Q11",
                "label": null,
                "list": [
                    "by subway",
                    "by car",
                    "by bus",
                    "on foot"
                ]
            },
            {
                "name": "Q12",
                "label": null,
                "list": [
                    "by subway",
                    "by car",
                    "by bus",
                    "on foot"
                ]
            },
            {
                "name": "Q13",
                "label": null,
                "list": [
                    "by subway",
                    "by car",
                    "by bus",
                    "on foot"
                ]
            }
        ],
        "calculated": [
            {
                "name": "T1",
                "label": "{{function}}",
                "function": "{{Q1}}+{{Q2}}+{{Q3}}",
                "temp": true
            },
            {
                "name": "A1",
                "label": "{{Q1}} out of every {{T1}} teachers go to school {{Q11}}.",
                "function": ""
            },
            {
                "name": "A2",
                "label": "{{Q2}} out of every {{T1}} teachers go to school {{Q12}}.",
                "function": ""
            },
            {
                "name": "A3",
                "label": "{{Q3}} out of every {{T1}} teachers go to school {{Q13}}.",
                "function": ""
            },
            {
                "name": "A4",
                "label": "{{Q2}} teachers go {{Q12}} for every {{Q3}} that go {{Q13}}.",
                "function": ""
            },
            {
                "name": "A5",
                "label": "{{Q1}} teachers go {{Q11}} for every {{Q2}} that go {{Q12}}.",
                "function": ""
            },
            {
                "name": "A6",
                "label": "{{Q2}} teachers go {{Q12}} for every {{Q1}} that go {{Q11}}.",
                "function": ""
            },
            {
                "name": "A7",
                "label": "{{Q3}} teachers go {{Q13}} for every {{Q2}} that go {{Q12}}.",
                "function": ""
            },
            {
                "name": "A8",
                "label": "{{Q2}} out of {{T1}} teachers go to school {{Q11}}.",
                "function": "",
                "incorrect": true,
                "feedback": "In fact, {{Q1}} out of {{T1}} teachers go to school {{Q11}}."
            },
            {
                "name": "A9",
                "label": "{{Q1}} out of {{T1}} teachers go to school {{Q13}}.",
                "function": "",
                "incorrect": true,
                "feedback": "In fact, {{Q3}} out of {{T1}} teachers go to school {{Q13}}."
            },
            {
                "name": "A10",
                "label": "{{Q3}} out of every {{T1}} teachers go to school {{Q12}}.",
                "function": "",
                "incorrect": true,
                "feedback": "In fact, {{Q2}} out of {{T1}} teachers go to school {{Q12}}."
            },
            {
                "name": "A11",
                "label": "{{Q2}} teachers go {{Q13}} for every {{Q3}} that go {{Q12}}.",
                "function": "",
                "incorrect": true,
                "feedback": "In fact, {{Q3}} teachers go {{Q13}} for every {{Q2}} that go {{Q12}}."
            },
            {
                "name": "A12",
                "label": "{{Q3}} teachers go {{Q13}} for every {{Q2}} that go {{Q11}}.",
                "function": "",
                "incorrect": true,
                "feedback": "In fact, {{Q3}} teachers go {{Q13}} for every {{Q1}} that go {{Q11}}."
            },
            {
                "name": "A13",
                "label": "{{Q1}} teachers go {{Q12}} for every {{Q3}} that go {{Q13}}.",
                "function": "",
                "incorrect": true,
                "feedback": "In fact, {{Q2}} teachers go {{Q12}} for every {{Q3}} that go {{Q13}}."
            }
        ],
        "uniques": true
    },
    "algorithm": {
        "name": "trueFalse",
        "template": "Choice matrix – inline",
        "params": {
            "countCorrect": 2,
            "countIncorrect": 1,
            "showCheckIcon": false,
            "options": [
                "True",
                "False"
            ]
        }
    }
}</v>
      </c>
      <c r="AB372" s="13" t="str">
        <f t="shared" si="2"/>
        <v>M6-NyO-64a-I-2</v>
      </c>
      <c r="AC372" s="13" t="str">
        <f t="shared" si="3"/>
        <v>M6-NyO-64a-I-2-EN</v>
      </c>
      <c r="AD372" s="8" t="s">
        <v>47</v>
      </c>
      <c r="AE372" s="13"/>
      <c r="AF372" s="8"/>
      <c r="AG372" s="8" t="s">
        <v>49</v>
      </c>
    </row>
    <row r="373" ht="112.5" customHeight="1">
      <c r="A373" s="6" t="s">
        <v>2188</v>
      </c>
      <c r="B373" s="10" t="s">
        <v>2189</v>
      </c>
      <c r="C373" s="27" t="s">
        <v>35</v>
      </c>
      <c r="D373" s="7" t="s">
        <v>36</v>
      </c>
      <c r="E373" s="6"/>
      <c r="F373" s="11" t="s">
        <v>2199</v>
      </c>
      <c r="G373" s="10"/>
      <c r="H373" s="14"/>
      <c r="I373" s="6"/>
      <c r="J373" s="6" t="s">
        <v>162</v>
      </c>
      <c r="K373" s="11" t="s">
        <v>2200</v>
      </c>
      <c r="L373" s="24" t="s">
        <v>2201</v>
      </c>
      <c r="M373" s="10" t="s">
        <v>43</v>
      </c>
      <c r="N373" s="24" t="s">
        <v>2193</v>
      </c>
      <c r="O373" s="24" t="s">
        <v>2193</v>
      </c>
      <c r="P373" s="12"/>
      <c r="Q373" s="13"/>
      <c r="R373" s="12"/>
      <c r="S373" s="14"/>
      <c r="T373" s="11"/>
      <c r="U373" s="14"/>
      <c r="V373" s="12"/>
      <c r="W373" s="12"/>
      <c r="X373" s="14"/>
      <c r="Y373" s="17" t="s">
        <v>45</v>
      </c>
      <c r="Z373" s="9" t="s">
        <v>2202</v>
      </c>
      <c r="AA373" s="12" t="str">
        <f t="shared" si="1"/>
        <v>{
    "id": "M6-NyO-64a-I-3-EN-EN",
    "stimulus": "&lt;p&gt;The manager of a zoo has made a table with the felines in the enclosure. Based on this information, select the correct answer.&lt;/p&gt;&lt;div style=\"display: flex; justify-content: center;\"&gt;&lt;table style=\"width: 50%;\"&gt;&lt;tbody&gt;&lt;tr&gt;&lt;td style=\"width: 50.0%; text-align: center; background-color: #9FC1FD; color: #FFFFFF;\"&gt;&lt;b&gt;Feline&lt;/b&gt;&lt;/td&gt;&lt;td style=\"width: 50.0%; text-align: center; background-color: #9FC1FD; color: #FFFFFF;\"&gt;&lt;b&gt;Number&lt;/b&gt;&lt;/td&gt;&lt;/tr&gt;&lt;tr&gt;&lt;td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
    "hint": "&lt;p&gt;A ratio is the number of things in relation to another.&lt;/p&gt;",
    "feedback": "&lt;p&gt;A ratio is the number of things in relation to another.&lt;/p&gt;",
    "seed": {
        "parameters": [
            {
                "name": "Q1",
                "label": null,
                "min": 2,
                "max": 15,
                "step": 1
            },
            {
                "name": "Q2",
                "label": null,
                "min": 2,
                "max": 15,
                "step": 1
            },
            {
                "name": "Q3",
                "label": null,
                "min": 2,
                "max": 15,
                "step": 1
            },
            {
                "name": "Q11",
                "label": null,
                "list": [
                    "leopards",
                    "cheetahs",
                    "pumas",
                    "ocelots",
                    "panthers"
                ]
            },
            {
                "name": "Q12",
                "label": null,
                "list": [
                    "leopards",
                    "cheetahs",
                    "pumas",
                    "ocelots",
                    "panthers"
                ]
            },
            {
                "name": "Q13",
                "label": null,
                "list": [
                    "leopards",
                    "cheetahs",
                    "pumas",
                    "ocelots",
                    "panthers"
                ]
            }
        ],
        "calculated": [
            {
                "name": "T1",
                "label": "{{function}}",
                "function": "{{Q1}}+{{Q2}}+{{Q3}}",
                "temp": true
            },
            {
                "name": "A1",
                "label": "{{Q1}} out of every {{T1}} felines are {{Q11}}.",
                "function": ""
            },
            {
                "name": "A2",
                "label": "{{Q2}} out of every {{T1}} felines are {{Q12}}.",
                "function": ""
            },
            {
                "name": "A3",
                "label": "{{Q3}} out of every {{T1}} felines are {{Q13}}.",
                "function": ""
            },
            {
                "name": "A4",
                "label": "For every {{Q2}} {{Q12}}, there are {{Q3}} {{Q13}}.",
                "function": ""
            },
            {
                "name": "A5",
                "label": "For every {{Q1}} {{Q11}}, there are {{Q3}} {{Q13}}.",
                "function": ""
            },
            {
                "name": "A6",
                "label": "The ratio of {{Q12}} to {{Q11}} is {{Q2}} to {{Q1}}.",
                "function": ""
            },
            {
                "name": "A7",
                "label": "The ratio of {{Q12}} to {{Q13}} is {{Q2}} to {{Q3}}.",
                "function": ""
            },
            {
                "name": "A8",
                "label": "{{Q2}} out of every {{T1}} felines are {{Q13}}.",
                "function": "",
                "incorrect": true,
                "feedback": "Actually, {{Q2}} out of every {{T1}} felines are {{Q12}}."
            },
            {
                "name": "A9",
                "label": "{{Q1}} out of every {{T1}} felines are {{Q12}}.",
                "function": "",
                "incorrect": true,
                "feedback": "Actually, {{Q1}} out of every {{T1}} felines are {{Q11}}."
            },
            {
                "name": "A10",
                "label": "For every {{Q1}} {{Q12}}, there are {{Q3}} {{Q13}}.",
                "function": "",
                "incorrect": true,
                "feedback": "Actually, for every {{Q2}} {{Q12}}, there are {{Q3}} {{Q13}}."
            },
            {
                "name": "A11",
                "label": "For every {{Q2}} {{Q13}}, there are {{Q1}} {{Q11}}.",
                "function": "",
                "incorrect": true,
                "feedback": "Actually, for every {{Q3}} {{Q13}}, there are {{Q1}} {{Q11}}."
            },
            {
                "name": "A12",
                "label": "The ratio of {{Q11}} to {{Q12}} is {{Q2}} to {{Q1}}.",
                "function": "",
                "incorrect": true,
                "feedback": "Actually, the ratio of {{Q11}} to {{Q12}} is {{Q1}} to {{Q2}}."
            },
            {
                "name": "A13",
                "label": "The ratio of {{Q13}} to {{Q12}} is {{Q2}} to {{Q3}}.",
                "function": "",
                "incorrect": true,
                "feedback": "Actually, the ratio of {{Q13}} to {{Q12}} is {{Q3}} to {{Q2}}."
            },
            {
                "name": "A14",
                "label": "The ratio of {{Q12}} to {{Q13}} is {{Q1}} to {{Q3}}.",
                "function": "",
                "incorrect": true,
                "feedback": "Actually, the ratio of {{Q12}} to {{Q13}} is {{Q2}} to {{Q3}}."
            },
            {
                "name": "A15",
                "label": "The ratio of {{Q12}} to {{Q11}} is {{Q2}} to {{Q3}}.",
                "function": "",
                "incorrect": true,
                "feedback": "Actually, the ratio of {{Q12}} to {{Q11}} is {{Q2}} to {{Q1}}."
            }
        ],
        "uniques": true
    },
    "algorithm": {
        "name": "trueFalse",
        "template": "Multiple choice – standard",
        "params": {
            "countCorrect": 1,
            "countIncorrect": 2,
            "showCheckIcon":true
        }
    }
}</v>
      </c>
      <c r="AB373" s="13" t="str">
        <f t="shared" si="2"/>
        <v>M6-NyO-64a-I-3</v>
      </c>
      <c r="AC373" s="13" t="str">
        <f t="shared" si="3"/>
        <v>M6-NyO-64a-I-3-EN</v>
      </c>
      <c r="AD373" s="8" t="s">
        <v>47</v>
      </c>
      <c r="AE373" s="13"/>
      <c r="AF373" s="8"/>
      <c r="AG373" s="8" t="s">
        <v>49</v>
      </c>
    </row>
    <row r="374" ht="112.5" customHeight="1">
      <c r="A374" s="6" t="s">
        <v>2188</v>
      </c>
      <c r="B374" s="10" t="s">
        <v>2189</v>
      </c>
      <c r="C374" s="28" t="s">
        <v>50</v>
      </c>
      <c r="D374" s="7" t="s">
        <v>36</v>
      </c>
      <c r="E374" s="6"/>
      <c r="F374" s="11" t="s">
        <v>2203</v>
      </c>
      <c r="G374" s="11" t="s">
        <v>2204</v>
      </c>
      <c r="H374" s="14"/>
      <c r="I374" s="6"/>
      <c r="J374" s="6" t="s">
        <v>168</v>
      </c>
      <c r="K374" s="11" t="s">
        <v>2205</v>
      </c>
      <c r="L374" s="10" t="s">
        <v>2206</v>
      </c>
      <c r="M374" s="6" t="s">
        <v>43</v>
      </c>
      <c r="N374" s="24" t="s">
        <v>2193</v>
      </c>
      <c r="O374" s="24" t="s">
        <v>2193</v>
      </c>
      <c r="P374" s="12"/>
      <c r="Q374" s="13"/>
      <c r="R374" s="12"/>
      <c r="S374" s="14"/>
      <c r="T374" s="11"/>
      <c r="U374" s="14"/>
      <c r="V374" s="12"/>
      <c r="W374" s="12"/>
      <c r="X374" s="14"/>
      <c r="Y374" s="17" t="s">
        <v>45</v>
      </c>
      <c r="Z374" s="9" t="s">
        <v>2207</v>
      </c>
      <c r="AA374" s="12" t="str">
        <f t="shared" si="1"/>
        <v>{
    "id": "M6-NyO-64a-E-1-EN-EN",
    "stimulus": "&lt;p&gt;In a school, {{Q1}} students study {{Q11}} and {{Q2}}, {{Q12}}. Fill in the blanks.&lt;/p&gt;",
    "template": "&lt;p&gt;The ratio of students who study {{Q12}} compared to those who study {{Q11}}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"English",
                    "French",
                    "German",
                    "Chinese",
                    "Japanese"
                ]
            },
            {
                "name": "Q12",
                "label": null,
                "list": [
                    "English",
                    "French",
                    "German",
                    "Chinese",
                    "Japanese"
                ]
            }
        ],
        "calculated": [
            {
                "name": "A1",
                "label": "{{function}}",
                "function": "{{Q2}}"
            },
            {
                "name": "A2",
                "label": "{{function}}",
                "function": "{{Q1}}"
            }
        ],
        "uniques": true
    },
    "algorithm": {
        "name": "calculateOperation",
        "params": {
            "method": "equivLiteral",
            "keyboard": "NUMERICAL"
        }
    }
}</v>
      </c>
      <c r="AB374" s="13" t="str">
        <f t="shared" si="2"/>
        <v>M6-NyO-64a-E-1</v>
      </c>
      <c r="AC374" s="13" t="str">
        <f t="shared" si="3"/>
        <v>M6-NyO-64a-E-1-EN</v>
      </c>
      <c r="AD374" s="8" t="s">
        <v>47</v>
      </c>
      <c r="AE374" s="13"/>
      <c r="AF374" s="8"/>
      <c r="AG374" s="8" t="s">
        <v>49</v>
      </c>
    </row>
    <row r="375" ht="112.5" customHeight="1">
      <c r="A375" s="6" t="s">
        <v>2188</v>
      </c>
      <c r="B375" s="10" t="s">
        <v>2189</v>
      </c>
      <c r="C375" s="28" t="s">
        <v>50</v>
      </c>
      <c r="D375" s="7" t="s">
        <v>36</v>
      </c>
      <c r="E375" s="6"/>
      <c r="F375" s="11" t="s">
        <v>2208</v>
      </c>
      <c r="G375" s="11" t="s">
        <v>2209</v>
      </c>
      <c r="H375" s="36"/>
      <c r="I375" s="37"/>
      <c r="J375" s="6" t="s">
        <v>168</v>
      </c>
      <c r="K375" s="11" t="s">
        <v>2210</v>
      </c>
      <c r="L375" s="10" t="s">
        <v>2206</v>
      </c>
      <c r="M375" s="6" t="s">
        <v>43</v>
      </c>
      <c r="N375" s="24" t="s">
        <v>2193</v>
      </c>
      <c r="O375" s="24" t="s">
        <v>2193</v>
      </c>
      <c r="P375" s="12"/>
      <c r="Q375" s="13"/>
      <c r="R375" s="12"/>
      <c r="S375" s="14"/>
      <c r="T375" s="11"/>
      <c r="U375" s="14"/>
      <c r="V375" s="12"/>
      <c r="W375" s="12"/>
      <c r="X375" s="14"/>
      <c r="Y375" s="17" t="s">
        <v>45</v>
      </c>
      <c r="Z375" s="9" t="s">
        <v>2211</v>
      </c>
      <c r="AA375" s="12" t="str">
        <f t="shared" si="1"/>
        <v>{
    "id": "M6-NyO-64a-E-2-EN-EN",
    "stimulus": "&lt;p&gt;In a soccer team's lineup, {{Q1}} players are {{Q11}} and {{Q2}} are {{Q12}}. Fill in the blanks.&lt;/p&gt;",
    "template": "&lt;p&gt;The ratio of {{Q12}} to {{Q11}} is {{response}} to {{response}}.&lt;/p&gt;",
    "hint": "&lt;p&gt;A ratio is the number of things in relation to another.&lt;/p&gt;",
    "feedback": "&lt;p&gt;A ratio is the number of things in relation to another.&lt;/p&gt;",
    "seed": {
        "parameters": [
            {
                "name": "Q1",
                "label": null,
                "list": [
                    8,
                    9,
                    10,
                    11
                ]
            },
            {
                "name": "Q2",
                "label": null,
                "list": [
                    8,
                    9,
                    10,
                    11
                ]
            },
            {
                "name": "Q11",
                "label": null,
                "list": [
                    "left-handed",
                    "right-handed"
                ]
            },
            {
                "name": "Q12",
                "label": null,
                "list": [
                    "left-handed",
                    "right-handed"
                ]
            }
        ],
        "calculated": [
            {
                "name": "A1",
                "label": "{{function}}",
                "function": "{{Q2}}"
            },
            {
                "name": "A2",
                "label": "{{function}}",
                "function": "{{Q1}}"
            }
        ],
        "uniques": true
    },
    "algorithm": {
        "name": "calculateOperation",
        "params": {
            "method": "equivLiteral",
            "keyboard": "NUMERICAL"
        }
    }
}</v>
      </c>
      <c r="AB375" s="13" t="str">
        <f t="shared" si="2"/>
        <v>M6-NyO-64a-E-2</v>
      </c>
      <c r="AC375" s="13" t="str">
        <f t="shared" si="3"/>
        <v>M6-NyO-64a-E-2-EN</v>
      </c>
      <c r="AD375" s="8" t="s">
        <v>47</v>
      </c>
      <c r="AE375" s="13"/>
      <c r="AF375" s="8"/>
      <c r="AG375" s="8" t="s">
        <v>49</v>
      </c>
    </row>
    <row r="376" ht="112.5" customHeight="1">
      <c r="A376" s="6" t="s">
        <v>2188</v>
      </c>
      <c r="B376" s="10" t="s">
        <v>2189</v>
      </c>
      <c r="C376" s="28" t="s">
        <v>50</v>
      </c>
      <c r="D376" s="7" t="s">
        <v>36</v>
      </c>
      <c r="E376" s="6"/>
      <c r="F376" s="11" t="s">
        <v>2212</v>
      </c>
      <c r="G376" s="11" t="s">
        <v>2209</v>
      </c>
      <c r="H376" s="36"/>
      <c r="I376" s="37"/>
      <c r="J376" s="6" t="s">
        <v>168</v>
      </c>
      <c r="K376" s="11" t="s">
        <v>2213</v>
      </c>
      <c r="L376" s="10" t="s">
        <v>2214</v>
      </c>
      <c r="M376" s="6" t="s">
        <v>43</v>
      </c>
      <c r="N376" s="24" t="s">
        <v>2193</v>
      </c>
      <c r="O376" s="24" t="s">
        <v>2193</v>
      </c>
      <c r="P376" s="12"/>
      <c r="Q376" s="13"/>
      <c r="R376" s="12"/>
      <c r="S376" s="14"/>
      <c r="T376" s="11"/>
      <c r="U376" s="14"/>
      <c r="V376" s="12"/>
      <c r="W376" s="12"/>
      <c r="X376" s="14"/>
      <c r="Y376" s="17" t="s">
        <v>45</v>
      </c>
      <c r="Z376" s="9" t="s">
        <v>2215</v>
      </c>
      <c r="AA376" s="12" t="str">
        <f t="shared" si="1"/>
        <v>{
    "id": "M6-NyO-64a-E-3-EN-EN",
    "stimulus": "&lt;p&gt;During one year, a movie theater has played {{Q1}} movies of {{Q11}} and {{Q2}} of {{Q12}}. Fill in the blanks.&lt;/p&gt;",
    "template": "&lt;p&gt;The ratio of {{Q12}} movies in relation to {{Q11}} movies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"science fiction",
                    "comedy",
                    "cartoon",
                    "adventure",
                    "horror"
                ]
            },
            {
                "name": "Q12",
                "label": null,
                "list": [
                    "science fiction",
                    "comedy",
                    "cartoon",
                    "adventure",
                    "horror"
                ]
            }
        ],
        "calculated": [
            {
                "name": "A1",
                "label": "{{function}}",
                "function": "{{Q2}}"
            },
            {
                "name": "A2",
                "label": "{{function}}",
                "function": "{{Q1}}"
            }
        ],
        "uniques": true
    },
    "algorithm": {
        "name": "calculateOperation",
        "params": {
            "method": "equivLiteral",
            "keyboard": "NUMERICAL"
        }
    }
}</v>
      </c>
      <c r="AB376" s="13" t="str">
        <f t="shared" si="2"/>
        <v>M6-NyO-64a-E-3</v>
      </c>
      <c r="AC376" s="13" t="str">
        <f t="shared" si="3"/>
        <v>M6-NyO-64a-E-3-EN</v>
      </c>
      <c r="AD376" s="8" t="s">
        <v>47</v>
      </c>
      <c r="AE376" s="13"/>
      <c r="AF376" s="8"/>
      <c r="AG376" s="8" t="s">
        <v>49</v>
      </c>
    </row>
    <row r="377" ht="112.5" customHeight="1">
      <c r="A377" s="6" t="s">
        <v>2216</v>
      </c>
      <c r="B377" s="10" t="s">
        <v>2217</v>
      </c>
      <c r="C377" s="27" t="s">
        <v>35</v>
      </c>
      <c r="D377" s="7" t="s">
        <v>36</v>
      </c>
      <c r="E377" s="6"/>
      <c r="F377" s="11" t="s">
        <v>2218</v>
      </c>
      <c r="G377" s="10"/>
      <c r="H377" s="14"/>
      <c r="I377" s="6"/>
      <c r="J377" s="8" t="s">
        <v>162</v>
      </c>
      <c r="K377" s="11" t="s">
        <v>2219</v>
      </c>
      <c r="L377" s="11" t="s">
        <v>2220</v>
      </c>
      <c r="M377" s="6" t="s">
        <v>43</v>
      </c>
      <c r="N377" s="11" t="s">
        <v>2221</v>
      </c>
      <c r="O377" s="11" t="s">
        <v>2222</v>
      </c>
      <c r="P377" s="12"/>
      <c r="Q377" s="13"/>
      <c r="R377" s="12"/>
      <c r="S377" s="14"/>
      <c r="T377" s="11"/>
      <c r="U377" s="14"/>
      <c r="V377" s="12"/>
      <c r="W377" s="12"/>
      <c r="X377" s="14"/>
      <c r="Y377" s="17" t="s">
        <v>45</v>
      </c>
      <c r="Z377" s="9" t="s">
        <v>2223</v>
      </c>
      <c r="AA377" s="12" t="str">
        <f t="shared" si="1"/>
        <v>{
    "id": "M6-NyO-65a-I-1-EN-EN",
    "stimulus": "&lt;p&gt;In a bakery, they bake {{T1}}} loaves of bread in {{Q1}} h. How many do they prepare in 1 h? Select the correct answer.&lt;/p&gt;",
    "hint": "&lt;p&gt;Divide the number of loaves by the hours.&lt;/p&gt;",
    "feedback": "&lt;p&gt;To calculate how many loaves are prepared in an hour, divide the number of loaves of bread by the hours:&lt;/p&gt;&lt;p style=\"text-align:center;\"&gt;{{T1}} loaves : {{Q1}} h = {{Q2}} loaves of bread in 1 h&lt;/p&gt;",
    "seed": {
        "parameters": [
            {
                "name": "Q1",
                "label": null,
                "min": 3,
                "max": 12,
                "step": 1
            },
            {
                "name": "Q2",
                "label": null,
                "min": 10,
                "max": 30,
                "step": 1
            },
            {
                "name": "Q3",
                "label": null,
                "min": 3,
                "max": 12,
                "step": 1
            },
            {
                "name": "Q4",
                "label": null,
                "min": 3,
                "max": 12,
                "step": 1
            }
        ],
        "calculated": [
            {
                "name": "T1",
                "label": "{{function}}",
                "function": "{{Q1}}*{{Q2}}",
                "temp": true
            },
            {
                "name": "A1",
                "label": "{{Q2}} loaves in 1 h.",
                "function": ""
            },
            {
                "name": "A2",
                "label": "{{Q3}} loaves in 1 h.",
                "function": "",
                "incorrect": true
            },
            {
                "name": "A3",
                "label": "{{Q4}} loaves in 1 h.",
                "function": "",
                "incorrect": true
            }
        ],
        "uniques": true
    },
    "algorithm": {
        "name": "trueFalse",
        "template": "Multiple choice – standard",
        "params": {
            "countCorrect": 1,
            "countIncorrect": 2,
            "showCheckIcon": false,"columns":3}}}</v>
      </c>
      <c r="AB377" s="13" t="str">
        <f t="shared" si="2"/>
        <v>M6-NyO-65a-I-1</v>
      </c>
      <c r="AC377" s="13" t="str">
        <f t="shared" si="3"/>
        <v>M6-NyO-65a-I-1-EN</v>
      </c>
      <c r="AD377" s="8" t="s">
        <v>47</v>
      </c>
      <c r="AE377" s="13"/>
      <c r="AF377" s="8"/>
      <c r="AG377" s="8" t="s">
        <v>49</v>
      </c>
    </row>
    <row r="378" ht="112.5" customHeight="1">
      <c r="A378" s="6" t="s">
        <v>2216</v>
      </c>
      <c r="B378" s="10" t="s">
        <v>2217</v>
      </c>
      <c r="C378" s="27" t="s">
        <v>35</v>
      </c>
      <c r="D378" s="7" t="s">
        <v>36</v>
      </c>
      <c r="E378" s="6"/>
      <c r="F378" s="11" t="s">
        <v>2224</v>
      </c>
      <c r="G378" s="10"/>
      <c r="H378" s="14"/>
      <c r="I378" s="6"/>
      <c r="J378" s="8" t="s">
        <v>162</v>
      </c>
      <c r="K378" s="11" t="s">
        <v>2225</v>
      </c>
      <c r="L378" s="11" t="s">
        <v>2226</v>
      </c>
      <c r="M378" s="10" t="s">
        <v>43</v>
      </c>
      <c r="N378" s="11" t="s">
        <v>2227</v>
      </c>
      <c r="O378" s="10" t="s">
        <v>2228</v>
      </c>
      <c r="P378" s="12"/>
      <c r="Q378" s="13"/>
      <c r="R378" s="12"/>
      <c r="S378" s="14"/>
      <c r="T378" s="11"/>
      <c r="U378" s="14"/>
      <c r="V378" s="12"/>
      <c r="W378" s="12"/>
      <c r="X378" s="14"/>
      <c r="Y378" s="17" t="s">
        <v>45</v>
      </c>
      <c r="Z378" s="9" t="s">
        <v>2229</v>
      </c>
      <c r="AA378" s="12" t="str">
        <f t="shared" si="1"/>
        <v>{
    "id": "M6-NyO-65a-I-2-EN-EN",
    "stimulus": "&lt;p&gt;Felipe has hiked {{T1}} km in {{Q1}} h. How many kilometers does he hike in 1 h?&lt;/p&gt;",
    "hint": "&lt;p&gt;Divide the kilometers by the number of hours.&lt;/p&gt;",
    "feedback": "&lt;p&gt;To calculate how many kilometers you walk in 1 h, you have to divide the kilometers between the hours:&lt;/p&gt;&lt;p style=\"text-align:center;\"&gt;{{T1}} km : {{Q1}} h = {{Q2}} km in 1&lt;/p&gt;",
    "seed": {
        "parameters": [
            {
                "name": "Q1",
                "label": null,
                "min": 5,
                "max": 10,
                "step": 1
            },
            {
                "name": "Q2",
                "label": null,
                "min": 2,
                "max": 10,
                "step": 1
            },
            {
                "name": "Q3",
                "label": null,
                "min": 2,
                "max": 10,
                "step": 1
            },
            {
                "name": "Q4",
                "label": null,
                "min": 2,
                "max": 10,
                "step": 1
            }
        ],
        "calculated": [
            {
                "name": "T1",
                "label": "{{function}}",
                "function": "{{Q1}}*{{Q2}}",
                "temp": true
            },
            {
                "name": "A1",
                "label": "{{Q2}} km in 1 hour.",
                "function": ""
            },
            {
                "name": "A2",
                "label": "{{Q3}} km in 1 hour.",
                "function": "",
                "incorrect": true
            },
            {
                "name": "A3",
                "label": "{{Q4}} km in 1 hour.",
                "function": "",
                "incorrect": true
            }
        ],
        "uniques": true
    },
    "algorithm": {
        "name": "trueFalse",
        "template": "Multiple choice – standard",
        "params": {
            "countCorrect": 1,
            "countIncorrect": 2,
            "showCheckIcon": false,"columns":3}}}</v>
      </c>
      <c r="AB378" s="13" t="str">
        <f t="shared" si="2"/>
        <v>M6-NyO-65a-I-2</v>
      </c>
      <c r="AC378" s="13" t="str">
        <f t="shared" si="3"/>
        <v>M6-NyO-65a-I-2-EN</v>
      </c>
      <c r="AD378" s="8" t="s">
        <v>47</v>
      </c>
      <c r="AE378" s="13"/>
      <c r="AF378" s="8"/>
      <c r="AG378" s="8" t="s">
        <v>49</v>
      </c>
    </row>
    <row r="379" ht="112.5" customHeight="1">
      <c r="A379" s="6" t="s">
        <v>2216</v>
      </c>
      <c r="B379" s="10" t="s">
        <v>2217</v>
      </c>
      <c r="C379" s="27" t="s">
        <v>35</v>
      </c>
      <c r="D379" s="7" t="s">
        <v>36</v>
      </c>
      <c r="E379" s="6"/>
      <c r="F379" s="11" t="s">
        <v>2230</v>
      </c>
      <c r="G379" s="10"/>
      <c r="H379" s="14"/>
      <c r="I379" s="6"/>
      <c r="J379" s="8" t="s">
        <v>162</v>
      </c>
      <c r="K379" s="11" t="s">
        <v>2231</v>
      </c>
      <c r="L379" s="11" t="s">
        <v>2232</v>
      </c>
      <c r="M379" s="10" t="s">
        <v>43</v>
      </c>
      <c r="N379" s="11" t="s">
        <v>2233</v>
      </c>
      <c r="O379" s="10" t="s">
        <v>2234</v>
      </c>
      <c r="P379" s="12"/>
      <c r="Q379" s="13"/>
      <c r="R379" s="12"/>
      <c r="S379" s="14"/>
      <c r="T379" s="11"/>
      <c r="U379" s="14"/>
      <c r="V379" s="12"/>
      <c r="W379" s="12"/>
      <c r="X379" s="14"/>
      <c r="Y379" s="17" t="s">
        <v>45</v>
      </c>
      <c r="Z379" s="9" t="s">
        <v>2235</v>
      </c>
      <c r="AA379" s="12" t="str">
        <f t="shared" si="1"/>
        <v>{
    "id": "M6-NyO-65a-I-3-EN-EN",
    "stimulus": "&lt;p&gt;To produce {{Q1}} l of oil, {{T1}} kg of olives are needed. How many olives are needed for 1 l of oil?&lt;/p&gt;",
    "hint": "&lt;p&gt;Divide the kilograms of olives by the liters of oil.&lt;/p&gt;",
    "feedback": "&lt;p&gt;To calculate how many olives are needed for 1 l of oil, kilograms must be divided by liters:&lt;/p&gt;&lt;p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v>
      </c>
      <c r="AB379" s="13" t="str">
        <f t="shared" si="2"/>
        <v>M6-NyO-65a-I-3</v>
      </c>
      <c r="AC379" s="13" t="str">
        <f t="shared" si="3"/>
        <v>M6-NyO-65a-I-3-EN</v>
      </c>
      <c r="AD379" s="8" t="s">
        <v>47</v>
      </c>
      <c r="AE379" s="13"/>
      <c r="AF379" s="8"/>
      <c r="AG379" s="8" t="s">
        <v>49</v>
      </c>
    </row>
    <row r="380" ht="112.5" customHeight="1">
      <c r="A380" s="6" t="s">
        <v>2216</v>
      </c>
      <c r="B380" s="10" t="s">
        <v>2217</v>
      </c>
      <c r="C380" s="28" t="s">
        <v>50</v>
      </c>
      <c r="D380" s="7" t="s">
        <v>36</v>
      </c>
      <c r="E380" s="6"/>
      <c r="F380" s="11" t="s">
        <v>2236</v>
      </c>
      <c r="G380" s="11" t="s">
        <v>2237</v>
      </c>
      <c r="H380" s="36"/>
      <c r="I380" s="37"/>
      <c r="J380" s="8" t="s">
        <v>168</v>
      </c>
      <c r="K380" s="11" t="s">
        <v>2238</v>
      </c>
      <c r="L380" s="10" t="s">
        <v>2239</v>
      </c>
      <c r="M380" s="6" t="s">
        <v>43</v>
      </c>
      <c r="N380" s="11" t="s">
        <v>2240</v>
      </c>
      <c r="O380" s="10" t="s">
        <v>2241</v>
      </c>
      <c r="P380" s="12"/>
      <c r="Q380" s="13"/>
      <c r="R380" s="12"/>
      <c r="S380" s="14"/>
      <c r="T380" s="11"/>
      <c r="U380" s="14"/>
      <c r="V380" s="12"/>
      <c r="W380" s="12"/>
      <c r="X380" s="14"/>
      <c r="Y380" s="17" t="s">
        <v>45</v>
      </c>
      <c r="Z380" s="9" t="s">
        <v>2242</v>
      </c>
      <c r="AA380" s="12" t="str">
        <f t="shared" si="1"/>
        <v>{
    "id": "M6-NyO-65a-E-1-EN-EN",
    "stimulus": "&lt;p&gt;{{Q1}} glasses cost ${{T1}}. What is the price of 1 glass?&lt;/p&gt;",
    "template": "&lt;p&gt;1 glass costs ${{response}}.&lt;/p&gt;",
    "hint": "&lt;p&gt;Divide the cost of the glasses by the number of glasses.&lt;/p&gt;",
    "feedback": "&lt;p&gt;To calculate the price of 1 glass, the price of the glasses must be divided by the number of glasses:&lt;/p&gt;&lt;p style=\"text-align:center\"&gt;${{T1}} : {{Q1}} glasses = ${{Q2}} per glass&lt;/p&gt;",
    "seed": {
        "parameters": [
            {
                "name": "Q1",
                "label": null,
                "min": 10,
                "max": 20,
                "step": 1
            },
            {
                "name": "Q2",
                "label": null,
                "min": 1,
                "max": 3,
                "step": 0.25
            }
        ],
        "calculated": [
            {
                "name": "A1",
                "label": "{{function}}",
                "function": "{{Q2}}"
            },
            {
                "name": "T1",
                "label": "{{function}}",
                "function": "{{Q1}}*{{Q2}}",
                "temp": true
            }
        ],
        "uniques": true
    },
    "algorithm": {
        "name": "calculateOperation",
        "params": {
            "method": "equivLiteral",
            "keyboard": "INTERMEDIATE"
        }
    }
}</v>
      </c>
      <c r="AB380" s="13" t="str">
        <f t="shared" si="2"/>
        <v>M6-NyO-65a-E-1</v>
      </c>
      <c r="AC380" s="13" t="str">
        <f t="shared" si="3"/>
        <v>M6-NyO-65a-E-1-EN</v>
      </c>
      <c r="AD380" s="8" t="s">
        <v>47</v>
      </c>
      <c r="AE380" s="13"/>
      <c r="AF380" s="8"/>
      <c r="AG380" s="8" t="s">
        <v>49</v>
      </c>
    </row>
    <row r="381" ht="112.5" customHeight="1">
      <c r="A381" s="6" t="s">
        <v>2216</v>
      </c>
      <c r="B381" s="10" t="s">
        <v>2217</v>
      </c>
      <c r="C381" s="28" t="s">
        <v>50</v>
      </c>
      <c r="D381" s="7" t="s">
        <v>36</v>
      </c>
      <c r="E381" s="6"/>
      <c r="F381" s="11" t="s">
        <v>2243</v>
      </c>
      <c r="G381" s="11" t="s">
        <v>2244</v>
      </c>
      <c r="H381" s="14"/>
      <c r="I381" s="6"/>
      <c r="J381" s="8" t="s">
        <v>168</v>
      </c>
      <c r="K381" s="11" t="s">
        <v>2245</v>
      </c>
      <c r="L381" s="10" t="s">
        <v>2239</v>
      </c>
      <c r="M381" s="6" t="s">
        <v>43</v>
      </c>
      <c r="N381" s="11" t="s">
        <v>2246</v>
      </c>
      <c r="O381" s="10" t="s">
        <v>2247</v>
      </c>
      <c r="P381" s="12"/>
      <c r="Q381" s="13"/>
      <c r="R381" s="12"/>
      <c r="S381" s="14"/>
      <c r="T381" s="11"/>
      <c r="U381" s="14"/>
      <c r="V381" s="12"/>
      <c r="W381" s="12"/>
      <c r="X381" s="14"/>
      <c r="Y381" s="17" t="s">
        <v>45</v>
      </c>
      <c r="Z381" s="9" t="s">
        <v>2248</v>
      </c>
      <c r="AA381" s="12" t="str">
        <f t="shared" si="1"/>
        <v>{
    "id": "M6-NyO-65a-E-2-EN-EN",
    "stimulus": "&lt;p&gt;A farmer has sown {{T1}} seeds in {{Q1}} pots. How many seeds has he sown in each pot?&lt;/p&gt;",
    "template": "&lt;p&gt;There are {{response}} seeds in each pot.&lt;/p&gt;",
    "hint": "&lt;p&gt;Divide the seeds by the number of pots.&lt;/p&gt;",
    "feedback": "&lt;p&gt;To calculate how many seeds he has planted in each pot, the number of seeds must be divided by the pots:&lt;/p&gt;&lt;p style=\"text-align:center\"&gt;{{T1}} seeds : {{Q1}} pots = {{Q2}} seeds&lt;/p&gt;",
    "seed": {
        "parameters": [
            {
                "name": "Q1",
                "label": null,
                "min": 15,
                "max": 30,
                "step": 1
            },
            {
                "name": "Q2",
                "label": null,
                "min": 5,
                "max": 10,
                "step": 1
            }
        ],
        "calculated": [
            {
                "name": "A1",
                "label": "{{function}}",
                "function": "{{Q2}}"
            },
            {
                "name": "T1",
                "label": "{{function}}",
                "function": "{{Q1}}*{{Q2}}",
                "temp": true
            }
        ],
        "uniques": true
    },
    "algorithm": {
        "name": "calculateOperation",
        "params": {
            "method": "equivLiteral",
            "keyboard": "INTERMEDIATE"
        }
    }
}</v>
      </c>
      <c r="AB381" s="13" t="str">
        <f t="shared" si="2"/>
        <v>M6-NyO-65a-E-2</v>
      </c>
      <c r="AC381" s="13" t="str">
        <f t="shared" si="3"/>
        <v>M6-NyO-65a-E-2-EN</v>
      </c>
      <c r="AD381" s="8" t="s">
        <v>47</v>
      </c>
      <c r="AE381" s="13"/>
      <c r="AF381" s="8"/>
      <c r="AG381" s="8" t="s">
        <v>49</v>
      </c>
    </row>
    <row r="382" ht="112.5" customHeight="1">
      <c r="A382" s="6" t="s">
        <v>2216</v>
      </c>
      <c r="B382" s="10" t="s">
        <v>2217</v>
      </c>
      <c r="C382" s="28" t="s">
        <v>50</v>
      </c>
      <c r="D382" s="7" t="s">
        <v>36</v>
      </c>
      <c r="E382" s="6"/>
      <c r="F382" s="11" t="s">
        <v>2249</v>
      </c>
      <c r="G382" s="11" t="s">
        <v>2250</v>
      </c>
      <c r="H382" s="36"/>
      <c r="I382" s="37"/>
      <c r="J382" s="8" t="s">
        <v>168</v>
      </c>
      <c r="K382" s="11" t="s">
        <v>2251</v>
      </c>
      <c r="L382" s="10" t="s">
        <v>2239</v>
      </c>
      <c r="M382" s="38" t="s">
        <v>43</v>
      </c>
      <c r="N382" s="11" t="s">
        <v>2252</v>
      </c>
      <c r="O382" s="10" t="s">
        <v>2253</v>
      </c>
      <c r="P382" s="12"/>
      <c r="Q382" s="13"/>
      <c r="R382" s="12"/>
      <c r="S382" s="14"/>
      <c r="T382" s="11"/>
      <c r="U382" s="14"/>
      <c r="V382" s="12"/>
      <c r="W382" s="12"/>
      <c r="X382" s="14"/>
      <c r="Y382" s="17" t="s">
        <v>45</v>
      </c>
      <c r="Z382" s="9" t="s">
        <v>2254</v>
      </c>
      <c r="AA382" s="12" t="str">
        <f t="shared" si="1"/>
        <v>{
    "id": "M6-NyO-65a-E-3-EN-EN",
    "stimulus": "&lt;p&gt;A bricklayer has placed {{T1}} bricks in a wall of {{Q1}} m&lt;sup&gt;2&lt;/sup&gt;. How many bricks are there in each m&lt;sup&gt;2&lt;/sup&gt;?&lt;/p&gt;",
    "template": "&lt;p&gt;There are {{response}} bricks in 1 m&lt;sup&gt;2&lt;/sup&gt;.&lt;/p&gt;",
    "hint": "&lt;p&gt;Divide the bricks by the square meters.&lt;/p&gt;",
    "feedback": "&lt;p&gt;To calculate how many bricks there are in 1 m&lt;sup&gt;2&lt;/sup&gt;, the number of bricks must be divided by the square meters:&lt;/p&gt;&lt;p style=\"text-align:center\"&gt;{{T1}} bricks : {{Q1}} m&lt;sup&gt;2&lt;/sup&gt; = {{Q2}} bricks&lt;/p&gt;",
    "seed": {
        "parameters": [
            {
                "name": "Q1",
                "label": null,
                "min": 10,
                "max": 20,
                "step": 1
            },
            {
                "name": "Q2",
                "label": null,
                "min": 50,
                "max": 60,
                "step": 1
            }
        ],
        "calculated": [
            {
                "name": "A1",
                "label": "{{function}}",
                "function": "{{Q2}}"
            },
            {
                "name": "T1",
                "label": "{{function}}",
                "function": "{{Q1}}*{{Q2}}",
                "temp": true
            }
        ],
        "uniques": true
    },
    "algorithm": {
        "name": "calculateOperation",
        "params": {
            "method": "equivLiteral",
            "keyboard": "INTERMEDIATE"
        }
    }
}</v>
      </c>
      <c r="AB382" s="13" t="str">
        <f t="shared" si="2"/>
        <v>M6-NyO-65a-E-3</v>
      </c>
      <c r="AC382" s="13" t="str">
        <f t="shared" si="3"/>
        <v>M6-NyO-65a-E-3-EN</v>
      </c>
      <c r="AD382" s="8" t="s">
        <v>47</v>
      </c>
      <c r="AE382" s="13"/>
      <c r="AF382" s="8"/>
      <c r="AG382" s="8" t="s">
        <v>49</v>
      </c>
    </row>
    <row r="383" ht="112.5" customHeight="1">
      <c r="A383" s="6" t="s">
        <v>2255</v>
      </c>
      <c r="B383" s="10" t="s">
        <v>2256</v>
      </c>
      <c r="C383" s="27" t="s">
        <v>35</v>
      </c>
      <c r="D383" s="7" t="s">
        <v>36</v>
      </c>
      <c r="E383" s="6"/>
      <c r="F383" s="10" t="s">
        <v>2257</v>
      </c>
      <c r="G383" s="38"/>
      <c r="H383" s="36"/>
      <c r="I383" s="37"/>
      <c r="J383" s="6" t="s">
        <v>162</v>
      </c>
      <c r="K383" s="11" t="s">
        <v>2258</v>
      </c>
      <c r="L383" s="10" t="s">
        <v>2259</v>
      </c>
      <c r="M383" s="6" t="s">
        <v>43</v>
      </c>
      <c r="N383" s="10" t="s">
        <v>2260</v>
      </c>
      <c r="O383" s="10" t="s">
        <v>2261</v>
      </c>
      <c r="P383" s="12"/>
      <c r="Q383" s="13"/>
      <c r="R383" s="12"/>
      <c r="S383" s="14"/>
      <c r="T383" s="11"/>
      <c r="U383" s="14"/>
      <c r="V383" s="12"/>
      <c r="W383" s="12"/>
      <c r="X383" s="14"/>
      <c r="Y383" s="17" t="s">
        <v>45</v>
      </c>
      <c r="Z383" s="9" t="s">
        <v>2262</v>
      </c>
      <c r="AA383" s="12" t="str">
        <f t="shared" si="1"/>
        <v>{
    "id": "M6-NyO-65b-I-1-EN-EN",
    "stimulus": "&lt;p&gt;The owner of a shoe store is analyzing the work of her two new employees. While {{Q5}} has managed to sell {{Q1}} shoes in {{Q2}} days, {{Q6}} has sold {{Q3}} in {{Q4}} days. Who has a better daily rate?&lt;/p&gt;",
    "hint": "&lt;p&gt;Divide the shoes by the number of days.&lt;/p&gt;",
    "feedback": "&lt;p&gt;To calculate how many shoes they have sold per day, the number of shoes must be divided by that of days.&lt;/p&gt;&lt;p style=\"text-align:center;\"&gt;{{Q5}} → {{Q1}} : {{Q2}} = {{T1}} shoes per day&lt;/p&gt;&lt;p style=\"text-align:center;\"&gt;{{Q6}} → {{Q3}} : {{Q4}} = {{T2}} shoes per day&lt;/p&gt;",
    "seed": {
        "parameters": [
            {
                "name": "Q1",
                "label": null,
                "min": 20,
                "max": 40,
                "step": 1
            },
            {
                "name": "Q2",
                "label": null,
                "min": 20,
                "max": 40,
                "step": 1
            },
            {
                "name": "Q3",
                "label": null,
                "min": 5,
                "max": 10,
                "step": 1
            },
            {
                "name": "Q4",
                "label": null,
                "min": 5,
                "max": 10,
                "step": 1
            },
            {
                "name": "Q5",
                "label": null,
                "list": [
                    "Penelope",
                    "Brian",
                    "Grace"
                ]
            },
            {
                "name": "Q6",
                "label": null,
                "list": [
                    "Matt",
                    "Vanessa",
                    "Irene"
                ]
            }
        ],
        "calculated": [
            {
                "name": "T1",
                "label": "{{function}}",
                "function": "Lemonlib.round({{Q1}}/{{Q2}}, 2)",
                "temp": true
            },
            {
                "name": "T2",
                "label": "{{function}}",
                "function": "Lemonlib.round({{Q3}}/{{Q4}}, 2)",
                "temp": true
            },
            {
                "name": "A1",
                "label": "{{function}}",
                "function": "if({{Q1}}/{{Q3}}&gt;{{Q2}}/{{Q4}}){'{{Q5}}'}else{'{{Q6}}'}"
            },
            {
                "name": "A2",
                "label": "{{function}}",
                "function": "if({{Q1}}/{{Q3}}&gt;{{Q2}}/{{Q4}}){'{{Q6}}'}else{'{{Q5}}'}",
                "incorrect": true
            }
        ],
        "uniques": true
    },
    "algorithm": {
        "name": "trueFalse",
        "template": "Multiple choice – standard",
        "params": {
            "countCorrect": 1,
            "countIncorrect": 1,
            "showCheckIcon": false,
            "columns": 2
        }
    }
}</v>
      </c>
      <c r="AB383" s="13" t="str">
        <f t="shared" si="2"/>
        <v>M6-NyO-65b-I-1</v>
      </c>
      <c r="AC383" s="13" t="str">
        <f t="shared" si="3"/>
        <v>M6-NyO-65b-I-1-EN</v>
      </c>
      <c r="AD383" s="8" t="s">
        <v>47</v>
      </c>
      <c r="AE383" s="13"/>
      <c r="AF383" s="8"/>
      <c r="AG383" s="8" t="s">
        <v>49</v>
      </c>
    </row>
    <row r="384" ht="112.5" customHeight="1">
      <c r="A384" s="6" t="s">
        <v>2255</v>
      </c>
      <c r="B384" s="10" t="s">
        <v>2256</v>
      </c>
      <c r="C384" s="27" t="s">
        <v>35</v>
      </c>
      <c r="D384" s="7" t="s">
        <v>36</v>
      </c>
      <c r="E384" s="6"/>
      <c r="F384" s="11" t="s">
        <v>2263</v>
      </c>
      <c r="G384" s="10"/>
      <c r="H384" s="14"/>
      <c r="I384" s="6"/>
      <c r="J384" s="6" t="s">
        <v>162</v>
      </c>
      <c r="K384" s="11" t="s">
        <v>2264</v>
      </c>
      <c r="L384" s="10" t="s">
        <v>2265</v>
      </c>
      <c r="M384" s="10" t="s">
        <v>43</v>
      </c>
      <c r="N384" s="10" t="s">
        <v>2266</v>
      </c>
      <c r="O384" s="11" t="s">
        <v>2267</v>
      </c>
      <c r="P384" s="12"/>
      <c r="Q384" s="13"/>
      <c r="R384" s="12"/>
      <c r="S384" s="14"/>
      <c r="T384" s="11"/>
      <c r="U384" s="14"/>
      <c r="V384" s="12"/>
      <c r="W384" s="12"/>
      <c r="X384" s="14"/>
      <c r="Y384" s="17" t="s">
        <v>45</v>
      </c>
      <c r="Z384" s="9" t="s">
        <v>2268</v>
      </c>
      <c r="AA384" s="12" t="str">
        <f t="shared" si="1"/>
        <v>{
    "id": "M6-NyO-65b-I-2-EN-EN",
    "stimulus": "&lt;p&gt;{{Q5}} wants to compare his car's gasoline consumption with {{Q6}}'s. His car has used {{T1}} l to travel {{Q1}} km, while {{Q6}}'s car has spent {{T2}} l in {{Q3}} km. Who has the car that consumes more gasoline per kilometer?&lt;/p&gt;",
    "hint": "&lt;p&gt;Divide liters by kilometers.&lt;/p&gt;",
    "feedback": "&lt;p&gt;To calculate how many liters both cars consume per kilometer, liters must be divided by kilometers:&lt;/p&gt;&lt;p style=\"text-align:center;\"&gt;{{Q5}} → {{T1}} : {{Q1}} = {{Q2}} l per kilometer&lt;/p&gt;&lt;p style=\"text-align:center;\"&gt;{{Q6}} → {{T2}} : {{Q3}} = {{Q4}} l per kilometer&lt;/p&gt;",
    "seed": {
        "parameters": [
            {
                "name": "Q1",
                "label": null,
                "min": 10,
                "max": 20,
                "step": 1
            },
            {
                "name": "Q2",
                "label": null,
                "min": 0.05,
                "max": 0.1,
                "step": 0.01
            },
            {
                "name": "Q3",
                "label": null,
                "min": 4,
                "max": 12,
                "step": 1
            },
            {
                "name": "Q4",
                "label": null,
                "min": 0.05,
                "max": 0.1,
                "step": 0.01
            },
            {
                "name": "Q5",
                "label": null,
                "list": [
                    "Charles",
                    "Peter",
                    "Tyler"
                ]
            },
            {
                "name": "Q6",
                "label": null,
                "list": [
                    "Helen",
                    "Jessica",
                    "Sandy"
                ]
            }
        ],
        "calculated": [
            {
                "name": "T1",
                "label": "{{function}}",
                "function": "Lemonlib.round({{Q1}}*{{Q2}},2)",
                "temp": true
            },
            {
                "name": "T2",
                "label": "{{function}}",
                "function": "Lemonlib.round({{Q3}}*{{Q4}},2)",
                "temp": true
            },
            {
                "name": "A1",
                "label": "{{function}}",
                "function": "if({{Q4}}&gt;{{Q2}}){'{{Q6}}'}else{'{{Q5}}'}"
            },
            {
                "name": "A2",
                "label": "{{function}}",
                "function": "if({{Q4}}&gt;{{Q2}}){'{{Q5}}'}else{'{{Q6}}'}",
                "incorrect": true
            }
        ],
        "uniques": true
    },
    "algorithm": {
        "name": "trueFalse",
        "template": "Multiple choice – standard",
        "params": {
            "countCorrect": 1,
            "countIncorrect": 1,
            "showCheckIcon": false,
            "columns": 2
        }
    }
}</v>
      </c>
      <c r="AB384" s="13" t="str">
        <f t="shared" si="2"/>
        <v>M6-NyO-65b-I-2</v>
      </c>
      <c r="AC384" s="13" t="str">
        <f t="shared" si="3"/>
        <v>M6-NyO-65b-I-2-EN</v>
      </c>
      <c r="AD384" s="8" t="s">
        <v>47</v>
      </c>
      <c r="AE384" s="13"/>
      <c r="AF384" s="8"/>
      <c r="AG384" s="8" t="s">
        <v>49</v>
      </c>
    </row>
    <row r="385" ht="112.5" customHeight="1">
      <c r="A385" s="6" t="s">
        <v>2255</v>
      </c>
      <c r="B385" s="10" t="s">
        <v>2256</v>
      </c>
      <c r="C385" s="27" t="s">
        <v>35</v>
      </c>
      <c r="D385" s="7" t="s">
        <v>36</v>
      </c>
      <c r="E385" s="6"/>
      <c r="F385" s="11" t="s">
        <v>2269</v>
      </c>
      <c r="G385" s="38"/>
      <c r="H385" s="36"/>
      <c r="I385" s="37"/>
      <c r="J385" s="6" t="s">
        <v>162</v>
      </c>
      <c r="K385" s="11" t="s">
        <v>2270</v>
      </c>
      <c r="L385" s="39" t="s">
        <v>2265</v>
      </c>
      <c r="M385" s="8" t="s">
        <v>43</v>
      </c>
      <c r="N385" s="11" t="s">
        <v>2271</v>
      </c>
      <c r="O385" s="10" t="s">
        <v>2272</v>
      </c>
      <c r="P385" s="12"/>
      <c r="Q385" s="13"/>
      <c r="R385" s="12"/>
      <c r="S385" s="14"/>
      <c r="T385" s="11"/>
      <c r="U385" s="14"/>
      <c r="V385" s="12"/>
      <c r="W385" s="12"/>
      <c r="X385" s="14"/>
      <c r="Y385" s="17" t="s">
        <v>45</v>
      </c>
      <c r="Z385" s="9" t="s">
        <v>2273</v>
      </c>
      <c r="AA385" s="12" t="str">
        <f t="shared" si="1"/>
        <v>{
    "id": "M6-NyO-65b-I-3-EN-EN",
    "stimulus": "&lt;p&gt;While {{Q5}}'s {{Q1}} plants have given him {{T1}} tomatoes, his neighbor {{Q6}} has collected {{T2}} tomatoes from {{Q3}} plants. Who has collected more tomatoes per plant?&lt;/p&gt;",
    "hint": "&lt;p&gt;Divide the tomatoes by the plants.&lt;/p&gt;",
    "feedback": "&lt;p&gt;To calculate how many tomatoes a plant gives, the number of tomatoes must be divided by that of plants:&lt;/p&gt;&lt;p style=\"text-align:center;\"&gt;{{Q5}} → {{T1}} : {{Q1}} = {{Q2}} tomatoes per plant&lt;/p&gt;&lt;p style=\"text-align:center;\"&gt;{{Q6}} → {{T2}} : {{Q3}} = {{Q4}} tomatoes per plant&lt;/p&gt;",
    "seed": {
        "parameters": [
            {
                "name": "Q1",
                "label": null,
                "min": 5,
                "max": 10,
                "step": 1
            },
            {
                "name": "Q2",
                "label": null,
                "min": 20,
                "max": 40,
                "step": 1
            },
            {
                "name": "Q3",
                "label": null,
                "min": 5,
                "max": 10,
                "step": 1
            },
            {
                "name": "Q4",
                "label": null,
                "min": 20,
                "max": 40,
                "step": 1
            },
            {
                "name": "Q5",
                "label": null,
                "list": [
                    "Cameron",
                    "Tobias",
                    "Jack"
                ]
            },
            {
                "name": "Q6",
                "label": null,
                "list": [
                    "Victoria",
                    "Lucy",
                    "Faith"
                ]
            }
        ],
        "calculated": [
            {
                "name": "T1",
                "label": "{{function}}",
                "function": "{{Q1}}*{{Q2}}",
                "temp": true
            },
            {
                "name": "T2",
                "label": "{{function}}",
                "function": "{{Q3}}*{{Q4}}",
                "temp": true
            },
            {
                "name": "A1",
                "label": "{{function}}",
                "function": "if({{Q2}}&gt;{{Q4}}){'{{Q5}}'}else{'{{Q6}}'}"
            },
            {
                "name": "A2",
                "label": "{{function}}",
                "function": "if({{Q2}}&gt;{{Q4}}){'{{Q6}}'}else{'{{Q5}}'}",
                "incorrect": true
            }
        ],
        "uniques": true
    },
    "algorithm": {
        "name": "trueFalse",
        "template": "Multiple choice – standard",
        "params": {
            "countCorrect": 1,
            "countIncorrect": 1,
            "showCheckIcon": false,
            "columns": 2
        }
    }
}</v>
      </c>
      <c r="AB385" s="13" t="str">
        <f t="shared" si="2"/>
        <v>M6-NyO-65b-I-3</v>
      </c>
      <c r="AC385" s="13" t="str">
        <f t="shared" si="3"/>
        <v>M6-NyO-65b-I-3-EN</v>
      </c>
      <c r="AD385" s="8" t="s">
        <v>47</v>
      </c>
      <c r="AE385" s="13"/>
      <c r="AF385" s="8"/>
      <c r="AG385" s="8" t="s">
        <v>49</v>
      </c>
    </row>
    <row r="386" ht="112.5" customHeight="1">
      <c r="A386" s="6" t="s">
        <v>2274</v>
      </c>
      <c r="B386" s="10" t="s">
        <v>2275</v>
      </c>
      <c r="C386" s="27" t="s">
        <v>35</v>
      </c>
      <c r="D386" s="7" t="s">
        <v>36</v>
      </c>
      <c r="E386" s="6"/>
      <c r="F386" s="10" t="s">
        <v>2276</v>
      </c>
      <c r="G386" s="10" t="s">
        <v>2277</v>
      </c>
      <c r="H386" s="14"/>
      <c r="I386" s="6"/>
      <c r="J386" s="6" t="s">
        <v>196</v>
      </c>
      <c r="K386" s="10" t="s">
        <v>2278</v>
      </c>
      <c r="L386" s="10" t="s">
        <v>2279</v>
      </c>
      <c r="M386" s="10" t="s">
        <v>43</v>
      </c>
      <c r="N386" s="40" t="s">
        <v>2280</v>
      </c>
      <c r="O386" s="41" t="s">
        <v>2281</v>
      </c>
      <c r="P386" s="12"/>
      <c r="Q386" s="13"/>
      <c r="R386" s="12"/>
      <c r="S386" s="14"/>
      <c r="T386" s="11"/>
      <c r="U386" s="14"/>
      <c r="V386" s="12"/>
      <c r="W386" s="12"/>
      <c r="X386" s="14"/>
      <c r="Y386" s="17" t="s">
        <v>45</v>
      </c>
      <c r="Z386" s="9" t="s">
        <v>2282</v>
      </c>
      <c r="AA386" s="12" t="str">
        <f t="shared" si="1"/>
        <v>{
    "id": "M6-NyO-66a-I-1-EN-EN",
    "stimulus": "&lt;p&gt;A delivery person distributes {{T1}} advertising leaflets in {{Q2}} minutes. Drag the necessary numbers to complete this table.&lt;/p&gt;",
    "template": "&lt;p&gt;&lt;table style=\"width: 100%;\"&gt;&lt;tbody&gt;&lt;tr&gt;&lt;td style=\"width: 50%; background-color: #72D2CD;\"&gt;&lt;span style=\"color: rgb(255, 255, 255);\"&gt;Leaflets&lt;/span&gt;&lt;/td&gt;&lt;td style=\"width: 50%; background-color: #72D2CD;\"&gt;&lt;span style=\"color: rgb(255, 255, 255);\"&gt;Minutes&lt;/span&gt;&lt;/td&gt;&lt;/tr&gt;&lt;tr&gt;&lt;td style=\"width: 50%;\"&gt;{{T1}}&lt;/td&gt;&lt;td style=\"width: 50%;\"&gt;{{Q2}}&lt;/td&gt;&lt;/tr&gt;&lt;tr&gt;&lt;td style=\"width: 50.0000%;\"&gt;{{T2}}&lt;/td&gt;&lt;td style=\"width: 50.0000%;\"&gt;{{response}}&lt;/td&gt;&lt;/tr&gt;&lt;tr&gt;&lt;td style=\"width: 50.0000%;\"&gt;{{T3}}&lt;/td&gt;&lt;td style=\"width: 50.0000%;\"&gt;{{response}}&lt;/td&gt;&lt;/tr&gt;&lt;/tbody&gt;\r\n&lt;/table&gt;&lt;/p&gt;",
    "hint": "&lt;p&gt;Pay attention to the ratio between leaflets and minutes:&lt;/p&gt;&lt;p style=\"text-align:center;\"&gt;{{T1}} : {{Q2}} = {{Q1}} leaflets per minute&lt;/p&gt;",
    "feedback": "&lt;p&gt;To complete this table, pay attention to the ratio between leaflets and minutes:&lt;/p&gt;&lt;p style=\"text-align:center;\"&gt;{{T1}} : {{Q1}} = {{Q2}} min&lt;/p&gt;&lt;p style=\"text-align:center;\"&gt;{{T2}} : {{Q1}} = {{Q3}} min&lt;/p&gt;&lt;p style=\"text-align:center;\"&gt;{{T3}} : {{Q1}} = {{Q4}} min&lt;/p&gt;",
    "seed": {
        "parameters": [
            {
                "name": "Q1",
                "label": null,
                "min": 3,
                "max": 7,
                "step": 1
            },
            {
                "name": "Q2",
                "label": null,
                "min": 10,
                "max": 20,
                "step": 1
            },
            {
                "name": "Q3",
                "label": null,
                "min": 10,
                "max": 20,
                "step": 1
            },
            {
                "name": "Q4",
                "label": null,
                "min": 10,
                "max": 20,
                "step": 1
            },
            {
                "name": "Q5",
                "label": null,
                "min": 10,
                "max": 20,
                "step": 1
            },
            {
                "name": "Q6",
                "label": null,
                "min": 10,
                "max": 20,
                "step": 1
            }
        ],
        "calculated": [
            {
                "name": "T1",
                "label": null,
                "function": "{{Q2}}*{{Q1}}",
                "temp": true
            },
            {
                "name": "T2",
                "label": null,
                "function": "{{Q3}}*{{Q1}}",
                "temp": true
            },
            {
                "name": "T3",
                "label": null,
                "function": "{{Q4}}*{{Q1}}",
                "temp": true
            },
            {
                "name": "A1",
                "label": "{{Q3}}",
                "function": "{{Q3}}"
            },
            {
                "name": "A2",
                "label": "{{Q4}}",
                "function": "{{Q4}}"
            },
            {
                "name": "A3",
                "label": "{{Q5}}",
                "function": "{{Q5}}",
                "incorrect": true
            },
            {
                "name": "A4",
                "label": "{{Q6}}",
                "function": "{{Q6}}",
                "incorrect": true
            }
        ],
        "uniques": true
    },
    "algorithm": {
        "name": "calculateOperation",
        "template": "Cloze with drag &amp; drop",
        "params": {
            "keyboard": "INTERMEDIATE"
        }
    }
}</v>
      </c>
      <c r="AB386" s="13" t="str">
        <f t="shared" si="2"/>
        <v>M6-NyO-66a-I-1</v>
      </c>
      <c r="AC386" s="13" t="str">
        <f t="shared" si="3"/>
        <v>M6-NyO-66a-I-1-EN</v>
      </c>
      <c r="AD386" s="8" t="s">
        <v>47</v>
      </c>
      <c r="AE386" s="13"/>
      <c r="AF386" s="8"/>
      <c r="AG386" s="8" t="s">
        <v>49</v>
      </c>
    </row>
    <row r="387" ht="112.5" customHeight="1">
      <c r="A387" s="6" t="s">
        <v>2274</v>
      </c>
      <c r="B387" s="10" t="s">
        <v>2275</v>
      </c>
      <c r="C387" s="27" t="s">
        <v>35</v>
      </c>
      <c r="D387" s="7" t="s">
        <v>36</v>
      </c>
      <c r="E387" s="6"/>
      <c r="F387" s="10" t="s">
        <v>2283</v>
      </c>
      <c r="G387" s="10" t="s">
        <v>2284</v>
      </c>
      <c r="H387" s="14"/>
      <c r="I387" s="6"/>
      <c r="J387" s="6" t="s">
        <v>196</v>
      </c>
      <c r="K387" s="10" t="s">
        <v>2285</v>
      </c>
      <c r="L387" s="10" t="s">
        <v>2286</v>
      </c>
      <c r="M387" s="10" t="s">
        <v>43</v>
      </c>
      <c r="N387" s="39" t="s">
        <v>2287</v>
      </c>
      <c r="O387" s="40" t="s">
        <v>2288</v>
      </c>
      <c r="P387" s="12"/>
      <c r="Q387" s="13"/>
      <c r="R387" s="12"/>
      <c r="S387" s="14"/>
      <c r="T387" s="11"/>
      <c r="U387" s="14"/>
      <c r="V387" s="12"/>
      <c r="W387" s="12"/>
      <c r="X387" s="14"/>
      <c r="Y387" s="17" t="s">
        <v>45</v>
      </c>
      <c r="Z387" s="9" t="s">
        <v>2289</v>
      </c>
      <c r="AA387" s="12" t="str">
        <f t="shared" si="1"/>
        <v>{
    "id": "M6-NyO-66a-I-2-EN-EN",
    "stimulus": "&lt;p&gt;A nurse has distributed {{T1}} pills among {{Q2}} patients with the same illness. Drag the necessary numbers to complete this table.&lt;/p&gt;",
    "template": "&lt;p&gt;&lt;table style=\"width: 100%;\"&gt;&lt;tbody&gt;&lt;tr&gt;&lt;td style=\"width: 50%; background-color: #72D2CD;\"&gt;&lt;span style=\"color: rgb(255, 255, 255);\"&gt;Patients&lt;/span&gt;&lt;/td&gt;&lt;td style=\"width: 50%; background-color: #72D2CD;\"&gt;&lt;span style=\"color: rgb(255, 255, 255);\"&gt;Pills&lt;/span&gt;&lt;/td&gt;&lt;/tr&gt;&lt;tr&gt;&lt;td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
    "hint": "&lt;p&gt;Pay attention to the ratio between patients and pills:&lt;/p&gt;&lt;p style=\"text-align:center;\"&gt;{{T1}} : {{Q2}} = {{Q1}} pills per patient&lt;/p&gt;",
    "feedback": "&lt;p&gt;To complete this table, pay attention to the ratio between patients and pills:&lt;/p&gt;&lt;p style=\"text-align:center;\"&gt;{{Q2}} × {{Q1}} = {{T1}} pills&lt;/p&gt;&lt;p style=\"text-align:center;\"&gt;{{Q3}} × {{Q1}} = {{A1}} pills&lt;/p&gt;&lt;p style=\"text-align:center;\"&gt;{{Q4}} × {{Q1}} = {{A2}} pills&lt;/p&gt;",
    "seed": {
        "parameters": [
            {
                "name": "Q1",
                "label": null,
                "min": 5,
                "max": 9,
                "step": 1
            },
            {
                "name": "Q2",
                "label": null,
                "min": 10,
                "max": 30,
                "step": 1
            },
            {
                "name": "Q3",
                "label": null,
                "min": 10,
                "max": 30,
                "step": 1
            },
            {
                "name": "Q4",
                "label": null,
                "min": 10,
                "max": 30,
                "step": 1
            },
            {
                "name": "Q5",
                "label": null,
                "min": 10,
                "max": 30,
                "step": 1
            },
            {
                "name": "Q6",
                "label": null,
                "min": 10,
                "max": 30,
                "step": 1
            }
        ],
        "calculated": [
            {
                "name": "T1",
                "label": null,
                "function": "{{Q2}}*{{Q1}}",
                "temp": true
            },
            {
                "name": "A1",
                "label": "{{function}}",
                "function": "{{Q3}}*{{Q1}}"
            },
            {
                "name": "A2",
                "label": "{{function}}",
                "function": "{{Q4}}*{{Q1}}"
            },
            {
                "name": "A3",
                "label": "{{function}}",
                "function": "{{Q5}}*{{Q1}}",
                "incorrect": true
            },
            {
                "name": "A4",
                "label": "{{function}}",
                "function": "{{Q6}}*{{Q1}}",
                "incorrect": true
            }
        ],
        "uniques": true
    },
    "algorithm": {
        "name": "calculateOperation",
        "template": "Cloze with drag &amp; drop",
        "params": {
            "keyboard": "INTERMEDIATE"
        }
    }
}</v>
      </c>
      <c r="AB387" s="13" t="str">
        <f t="shared" si="2"/>
        <v>M6-NyO-66a-I-2</v>
      </c>
      <c r="AC387" s="13" t="str">
        <f t="shared" si="3"/>
        <v>M6-NyO-66a-I-2-EN</v>
      </c>
      <c r="AD387" s="8" t="s">
        <v>47</v>
      </c>
      <c r="AE387" s="13"/>
      <c r="AF387" s="8"/>
      <c r="AG387" s="8" t="s">
        <v>49</v>
      </c>
    </row>
    <row r="388" ht="112.5" customHeight="1">
      <c r="A388" s="6" t="s">
        <v>2274</v>
      </c>
      <c r="B388" s="10" t="s">
        <v>2275</v>
      </c>
      <c r="C388" s="27" t="s">
        <v>35</v>
      </c>
      <c r="D388" s="7" t="s">
        <v>36</v>
      </c>
      <c r="E388" s="6"/>
      <c r="F388" s="10" t="s">
        <v>2290</v>
      </c>
      <c r="G388" s="10" t="s">
        <v>2291</v>
      </c>
      <c r="H388" s="14"/>
      <c r="I388" s="6"/>
      <c r="J388" s="6" t="s">
        <v>196</v>
      </c>
      <c r="K388" s="10" t="s">
        <v>2292</v>
      </c>
      <c r="L388" s="11" t="s">
        <v>2293</v>
      </c>
      <c r="M388" s="10" t="s">
        <v>43</v>
      </c>
      <c r="N388" s="10" t="s">
        <v>2294</v>
      </c>
      <c r="O388" s="10" t="s">
        <v>2295</v>
      </c>
      <c r="P388" s="12"/>
      <c r="Q388" s="13"/>
      <c r="R388" s="12"/>
      <c r="S388" s="14"/>
      <c r="T388" s="11"/>
      <c r="U388" s="14"/>
      <c r="V388" s="12"/>
      <c r="W388" s="12"/>
      <c r="X388" s="14"/>
      <c r="Y388" s="17" t="s">
        <v>45</v>
      </c>
      <c r="Z388" s="9" t="s">
        <v>2296</v>
      </c>
      <c r="AA388" s="12" t="str">
        <f t="shared" si="1"/>
        <v>{
    "id": "M6-NyO-66a-I-3-EN-EN",
    "stimulus": "&lt;p&gt;A television network broadcasts {{T1}} commercials during {{Q2}} hours of programming. Drag the necessary numbers to complete this table.&lt;/p&gt;",
    "template": "&lt;p&gt;&lt;table style=\"width: 100%;\"&gt;&lt;tbody&gt;&lt;tr&gt;&lt;td style=\"width: 50%; background-color: #72D2CD;\"&gt;&lt;span style=\"color: rgb(255, 255, 255);\"&gt;Commercials&lt;/span&gt;&lt;/td&gt;&lt;td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
    "hint": "&lt;p&gt;Pay attention to the ratio between commercials and hours:&lt;/p&gt;&lt;p style=\"text-align:center;\"&gt;{{T1}} : {{Q2}} = {{Q1}} commercials per hour&lt;/p&gt;",
    "feedback": "&lt;p&gt;To complete this table, pay attention to the ratio between commercials and hours:&lt;/p&gt;&lt;p style=\"text-align:center;\"&gt;{{T1}} : {{Q1}} = {{Q2}} h&lt;/p&gt;&lt;p style=\"text-align:center;\"&gt;{{T2}} : {{Q1}} = {{Q3}} h&lt;/p&gt;&lt;p style=\"text-align:center;\"&gt;{{A2}} : {{Q1}} = {{Q4}} h&lt;/p&gt;",
    "seed": {
        "parameters": [
            {
                "name": "Q1",
                "label": null,
                "min": 15,
                "max": 25,
                "step": 1
            },
            {
                "name": "Q2",
                "label": null,
                "min": 2,
                "max": 9,
                "step": 1
            },
            {
                "name": "Q3",
                "label": null,
                "min": 2,
                "max": 9,
                "step": 1
            },
            {
                "name": "Q4",
                "label": null,
                "min": 2,
                "max": 9,
                "step": 1
            },
            {
                "name": "Q5",
                "label": null,
                "min": 2,
                "max": 9,
                "step": 1
            },
            {
                "name": "Q6",
                "label": null,
                "min": 2,
                "max": 9,
                "step": 1
            }
        ],
        "calculated": [
            {
                "name": "T1",
                "label": null,
                "function": "{{Q2}}*{{Q1}}",
                "temp": true
            },
            {
                "name": "T2",
                "label": null,
                "function": "{{Q3}}*{{Q1}}",
                "temp": true
            },
            {
                "name": "A1",
                "label": "{{function}}",
                "function": "{{Q3}}"
            },
            {
                "name": "A2",
                "label": "{{function}}",
                "function": "{{Q4}}*{{Q1}}"
            },
            {
                "name": "A3",
                "label": "{{function}}",
                "function": "{{Q5}}*{{Q1}}",
                "incorrect": true
            },
            {
                "name": "A4",
                "label": "{{function}}",
                "function": "{{Q6}}*{{Q1}}",
                "incorrect": true
            }
        ],
        "uniques": true
    },
    "algorithm": {
        "name": "calculateOperation",
        "template": "Cloze with drag &amp; drop",
        "params": {
            "keyboard": "INTERMEDIATE"
        }
    }
}</v>
      </c>
      <c r="AB388" s="13" t="str">
        <f t="shared" si="2"/>
        <v>M6-NyO-66a-I-3</v>
      </c>
      <c r="AC388" s="13" t="str">
        <f t="shared" si="3"/>
        <v>M6-NyO-66a-I-3-EN</v>
      </c>
      <c r="AD388" s="8" t="s">
        <v>47</v>
      </c>
      <c r="AE388" s="13"/>
      <c r="AF388" s="8"/>
      <c r="AG388" s="8" t="s">
        <v>49</v>
      </c>
    </row>
    <row r="389" ht="112.5" customHeight="1">
      <c r="A389" s="6" t="s">
        <v>2274</v>
      </c>
      <c r="B389" s="10" t="s">
        <v>2275</v>
      </c>
      <c r="C389" s="28" t="s">
        <v>50</v>
      </c>
      <c r="D389" s="7" t="s">
        <v>36</v>
      </c>
      <c r="E389" s="6"/>
      <c r="F389" s="11" t="s">
        <v>2297</v>
      </c>
      <c r="G389" s="10" t="s">
        <v>2298</v>
      </c>
      <c r="H389" s="36"/>
      <c r="I389" s="37"/>
      <c r="J389" s="37" t="s">
        <v>168</v>
      </c>
      <c r="K389" s="10" t="s">
        <v>2299</v>
      </c>
      <c r="L389" s="10" t="s">
        <v>2300</v>
      </c>
      <c r="M389" s="38" t="s">
        <v>43</v>
      </c>
      <c r="N389" s="10" t="s">
        <v>2301</v>
      </c>
      <c r="O389" s="10" t="s">
        <v>2302</v>
      </c>
      <c r="P389" s="12"/>
      <c r="Q389" s="13"/>
      <c r="R389" s="12"/>
      <c r="S389" s="14"/>
      <c r="T389" s="11"/>
      <c r="U389" s="14"/>
      <c r="V389" s="12"/>
      <c r="W389" s="12"/>
      <c r="X389" s="14"/>
      <c r="Y389" s="17" t="s">
        <v>45</v>
      </c>
      <c r="Z389" s="9" t="s">
        <v>2303</v>
      </c>
      <c r="AA389" s="12" t="str">
        <f t="shared" si="1"/>
        <v>{
    "id": "M6-NyO-66a-E-1-EN-EN",
    "stimulus": "&lt;p&gt;A bricklayer places {{T1}} bricks in {{Q2}} hours. Fill in the blanks in the following table.&lt;/p&gt;",
    "template": "&lt;table style=\"width: 100%;\"&gt;&lt;tbody&gt;&lt;tr&gt;&lt;td style=\"width: 50%; background-color: #72D2CD;\"&gt;&lt;span style=\"color: rgb(255, 255, 255);\"&gt;Hours&lt;/span&gt;&lt;/td&gt;&lt;td style=\"width: 50%; background-color: #72D2CD;\"&gt;&lt;span style=\"color: rgb(255, 255, 255);\"&gt;Bricks&lt;/span&gt;&lt;/td&gt;&lt;/tr&gt;&lt;tr&gt;&lt;td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
    "hint": "&lt;p&gt;Pay attention to the ratio between hours and bricks:&lt;/p&gt;&lt;p style=\"text-align:center;\"&gt;{{T1}} : {{Q2}} = {{Q1}} bricks per hour&lt;/p&gt;",
    "feedback": "&lt;p&gt;To complete this table, pay attention to the ratio between hours and bricks:&lt;/p&gt;&lt;p style=\"text-align:center;\"&gt;{{Q2}} × {{Q1}} = {{T1}} bricks&lt;/p&gt;&lt;p style=\"text-align:center;\"&gt;{{Q3}} × {{Q1}} = {{A1}} bricks&lt;/p&gt;&lt;p style=\"text-align:center;\"&gt;{{Q4}} × {{Q1}} = {{A2}} bricks&lt;/p&gt;",
    "seed": {
        "parameters": [
            {
                "name": "Q1",
                "label": null,
                "min": 10,
                "max": 20,
                "step": 1
            },
            {
                "name": "Q2",
                "label": null,
                "min": 2,
                "max": 15,
                "step": 1
            },
            {
                "name": "Q3",
                "label": null,
                "min": 2,
                "max": 15,
                "step": 1
            },
            {
                "name": "Q4",
                "label": null,
                "min": 2,
                "max": 15,
                "step": 1
            }
        ],
        "calculated": [
            {
                "name": "A1",
                "label": "{{function}}",
                "function": "{{Q3}}*{{Q1}}"
            },
            {
                "name": "A2",
                "label": "{{function}}",
                "function": "{{Q4}}*{{Q1}}"
            },
            {
                "name": "T1",
                "label": "{{function}}",
                "function": "{{Q2}}*{{Q1}}",
                "temp": true
            }
        ],
        "uniques": true
    },
    "algorithm": {
        "name": "calculateOperation",
        "params": {
            "method": "equivLiteral",
            "keyboard": "NUMERICAL"
        }
    }
}</v>
      </c>
      <c r="AB389" s="13" t="str">
        <f t="shared" si="2"/>
        <v>M6-NyO-66a-E-1</v>
      </c>
      <c r="AC389" s="13" t="str">
        <f t="shared" si="3"/>
        <v>M6-NyO-66a-E-1-EN</v>
      </c>
      <c r="AD389" s="8" t="s">
        <v>47</v>
      </c>
      <c r="AE389" s="13"/>
      <c r="AF389" s="8"/>
      <c r="AG389" s="8" t="s">
        <v>49</v>
      </c>
    </row>
    <row r="390" ht="112.5" customHeight="1">
      <c r="A390" s="6" t="s">
        <v>2274</v>
      </c>
      <c r="B390" s="10" t="s">
        <v>2275</v>
      </c>
      <c r="C390" s="28" t="s">
        <v>50</v>
      </c>
      <c r="D390" s="7" t="s">
        <v>36</v>
      </c>
      <c r="E390" s="6"/>
      <c r="F390" s="10" t="s">
        <v>2304</v>
      </c>
      <c r="G390" s="11" t="s">
        <v>2305</v>
      </c>
      <c r="H390" s="14"/>
      <c r="I390" s="6"/>
      <c r="J390" s="6" t="s">
        <v>168</v>
      </c>
      <c r="K390" s="10" t="s">
        <v>2306</v>
      </c>
      <c r="L390" s="11" t="s">
        <v>2307</v>
      </c>
      <c r="M390" s="10" t="s">
        <v>43</v>
      </c>
      <c r="N390" s="10" t="s">
        <v>2308</v>
      </c>
      <c r="O390" s="11" t="s">
        <v>2309</v>
      </c>
      <c r="P390" s="12"/>
      <c r="Q390" s="13"/>
      <c r="R390" s="12"/>
      <c r="S390" s="14"/>
      <c r="T390" s="11"/>
      <c r="U390" s="14"/>
      <c r="V390" s="12"/>
      <c r="W390" s="12"/>
      <c r="X390" s="14"/>
      <c r="Y390" s="17" t="s">
        <v>45</v>
      </c>
      <c r="Z390" s="9" t="s">
        <v>2310</v>
      </c>
      <c r="AA390" s="12" t="str">
        <f t="shared" si="1"/>
        <v>{
    "id": "M6-NyO-66a-E-2-EN-EN",
    "stimulus": "&lt;p&gt;A teacher corrects {{T1}} activities in {{Q2}} hours. Fill in the blanks in the following table.&lt;/p&gt;",
    "template": "&lt;table style=\"width: 100%;\"&gt;&lt;tbody&gt;&lt;tr&gt;&lt;td style=\"width: 50%; background-color: #72D2CD;\"&gt;&lt;span style=\"color: rgb(255, 255, 255);\"&gt;Activities&lt;/span&gt;&lt;/td&gt;&lt;td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"&lt;p&gt;Pay attention to the ratio between activities and hours:&lt;/p&gt;&lt;p style=\"text-align:center;\"&gt;{{T1}} : {{Q2}} = {{Q1}} activities per hour&lt;/p&gt;",
    "feedback": "&lt;p&gt;To complete this table, pay attention to the ratio between activities and hours:&lt;/p&gt;&lt;p style=\"text-align:center;\"&gt;{{T1}} : {{Q1}} = {{Q2}} hours&lt;/p&gt;&lt;p style=\"text-align:center;\"&gt;{{T2}} : {{Q1}} = {{Q3}} hours&lt;/p&gt;&lt;p style=\"text-align:center;\"&gt;{{A2}} : {{Q1}} = {{Q4}} hours&lt;/p&gt;",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v>
      </c>
      <c r="AB390" s="13" t="str">
        <f t="shared" si="2"/>
        <v>M6-NyO-66a-E-2</v>
      </c>
      <c r="AC390" s="13" t="str">
        <f t="shared" si="3"/>
        <v>M6-NyO-66a-E-2-EN</v>
      </c>
      <c r="AD390" s="8" t="s">
        <v>47</v>
      </c>
      <c r="AE390" s="13"/>
      <c r="AF390" s="8"/>
      <c r="AG390" s="8" t="s">
        <v>49</v>
      </c>
    </row>
    <row r="391" ht="112.5" customHeight="1">
      <c r="A391" s="6" t="s">
        <v>2274</v>
      </c>
      <c r="B391" s="10" t="s">
        <v>2275</v>
      </c>
      <c r="C391" s="28" t="s">
        <v>50</v>
      </c>
      <c r="D391" s="7" t="s">
        <v>36</v>
      </c>
      <c r="E391" s="6"/>
      <c r="F391" s="10" t="s">
        <v>2311</v>
      </c>
      <c r="G391" s="11" t="s">
        <v>2312</v>
      </c>
      <c r="H391" s="14"/>
      <c r="I391" s="6"/>
      <c r="J391" s="6" t="s">
        <v>168</v>
      </c>
      <c r="K391" s="10" t="s">
        <v>2313</v>
      </c>
      <c r="L391" s="10" t="s">
        <v>2314</v>
      </c>
      <c r="M391" s="10" t="s">
        <v>43</v>
      </c>
      <c r="N391" s="10" t="s">
        <v>2315</v>
      </c>
      <c r="O391" s="10" t="s">
        <v>2316</v>
      </c>
      <c r="P391" s="12"/>
      <c r="Q391" s="13"/>
      <c r="R391" s="12"/>
      <c r="S391" s="14"/>
      <c r="T391" s="11"/>
      <c r="U391" s="14"/>
      <c r="V391" s="12"/>
      <c r="W391" s="12"/>
      <c r="X391" s="14"/>
      <c r="Y391" s="17" t="s">
        <v>45</v>
      </c>
      <c r="Z391" s="9" t="s">
        <v>2317</v>
      </c>
      <c r="AA391" s="12" t="str">
        <f t="shared" si="1"/>
        <v>{
    "id": "M6-NyO-66a-E-3-EN-EN",
    "stimulus": "&lt;p&gt;A gas station has discounted ${{T1}} from the price of {{Q2}} l of gasoline. Fill in the blanks in the following table.&lt;/p&gt;",
    "template": "&lt;table style=\"width: 100%;\"&gt;&lt;tbody&gt;&lt;tr&gt;&lt;td style=\"width: 50%; background-color: #72D2CD;\"&gt;&lt;span style=\"color: rgb(255, 255, 255);\"&gt;Liters&lt;/span&gt;&lt;/td&gt;&lt;td style=\"width: 50%; background-color: #72D2CD;\"&gt;&lt;span style=\"color: rgb(255, 255, 255);\"&gt;Dollars off&lt;/span&gt;&lt;/td&gt;&lt;/tr&gt;&lt;tr&gt;&lt;td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"&lt;p&gt;Pay attention to the ratio between liters and dollars:&lt;/p&gt;&lt;p style=\"text-align:center;\"&gt;{{T1}} : {{Q2}} = ${{Q1}} per liter&lt;/p&gt;",
    "feedback": "&lt;p&gt;To fill in the table, pay attention to the ratio between liters and dollars:&lt;/p&gt;&lt;p style=\"text-align:center;\"&gt;{{Q2}} × {{Q1}} = ${{T1}}&lt;/p&gt;&lt;p style=\"text-align:center;\"&gt;{{Q3}} × {{Q1}} = ${{A1}}&lt;/p&gt;&lt;p style=\"text-align:center;\"&gt;{{Q4}} × {{Q1}} = ${{T2}}&lt;/p&gt;",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v>
      </c>
      <c r="AB391" s="13" t="str">
        <f t="shared" si="2"/>
        <v>M6-NyO-66a-E-3</v>
      </c>
      <c r="AC391" s="13" t="str">
        <f t="shared" si="3"/>
        <v>M6-NyO-66a-E-3-EN</v>
      </c>
      <c r="AD391" s="8" t="s">
        <v>47</v>
      </c>
      <c r="AE391" s="13"/>
      <c r="AF391" s="8"/>
      <c r="AG391" s="8" t="s">
        <v>49</v>
      </c>
    </row>
    <row r="392" ht="112.5" customHeight="1">
      <c r="A392" s="6" t="s">
        <v>2318</v>
      </c>
      <c r="B392" s="10" t="s">
        <v>2319</v>
      </c>
      <c r="C392" s="27" t="s">
        <v>35</v>
      </c>
      <c r="D392" s="7" t="s">
        <v>36</v>
      </c>
      <c r="E392" s="6"/>
      <c r="F392" s="11" t="s">
        <v>2320</v>
      </c>
      <c r="G392" s="11" t="s">
        <v>2321</v>
      </c>
      <c r="H392" s="14"/>
      <c r="I392" s="8" t="s">
        <v>212</v>
      </c>
      <c r="J392" s="8" t="s">
        <v>196</v>
      </c>
      <c r="K392" s="11" t="s">
        <v>2046</v>
      </c>
      <c r="L392" s="11" t="s">
        <v>2322</v>
      </c>
      <c r="M392" s="8" t="s">
        <v>43</v>
      </c>
      <c r="N392" s="9" t="s">
        <v>2323</v>
      </c>
      <c r="O392" s="9" t="s">
        <v>2324</v>
      </c>
      <c r="P392" s="12"/>
      <c r="Q392" s="13"/>
      <c r="R392" s="12"/>
      <c r="S392" s="14"/>
      <c r="T392" s="11"/>
      <c r="U392" s="14"/>
      <c r="V392" s="12"/>
      <c r="W392" s="12"/>
      <c r="X392" s="14"/>
      <c r="Y392" s="17" t="s">
        <v>45</v>
      </c>
      <c r="Z392" s="9" t="s">
        <v>2325</v>
      </c>
      <c r="AA392" s="12" t="str">
        <f t="shared" si="1"/>
        <v>{
    "id": "M6-NyO-67a-I-1-EN-EN",
    "stimulus": "&lt;p&gt;Drag the correct conversion factor.&lt;/p&gt;",
    "template": "&lt;p style=\"text-align: center\"&gt;{{Q1}} pounds × {{response}} = ... kg&lt;/p&gt;",
    "hint": "&lt;p&gt;Pay attention to the units of the conversion factor.&lt;/p&gt;",
    "feedback": "&lt;p&gt;To type the conversion factors, you need to look at the units:&lt;/p&gt;&lt;p style=\"text-align: center\"&gt;&lt;span class=\"fr-math-v2 fr-draggable\" contenteditable=\"false\" data-original-math=\"\\({{Q1}}\\ \\cancel{\\text{pounds}}\\)\" draggable=\"true\"&gt;\\({{Q1}}\\ \\cancel{\\text{pounds}}\\)&lt;/span&gt; × &lt;span class=\"fr-math-v2 fr-draggable\" contenteditable=\"false\" data-original-math=\"\\(\\frac{1\\ \\text{kg}}{2.2\\ \\cancel{\\text{pounds}}}\\)\" draggable=\"true\"&gt;\\(\\frac{1\\ \\text{kg}}{2.2\\ \\cancel{\\text{pounds}}}\\)&lt;/span&gt;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\\text{pounds}}\\)\" draggable=\"true\"&gt;\\(\\frac{1\\ \\text{kg}}{2.2\\ \\text{pounds}}\\)&lt;/span&gt;",
                "function": ""
            },
            {
                "name": "A2",
                "label": "&lt;span class=\"fr-math-v2 fr-draggable\" contenteditable=\"false\" data-original-math=\"\\(\\frac{2.2\\ \\text{pounds}}{1\\ \\text{kg}}\\)\" draggable=\"true\"&gt;\\(\\frac{2.2\\ \\text{pounds}}{1\\ \\text{kg}}\\)&lt;/span&gt;",
                "function": "",
                "incorrect": "true"
            }
        ],
        "uniques": true
    },
    "algorithm": {
        "name": "calculateOperation",
        "template": "Cloze with drag &amp; drop"
    }
}</v>
      </c>
      <c r="AB392" s="13" t="str">
        <f t="shared" si="2"/>
        <v>M6-NyO-67a-I-1</v>
      </c>
      <c r="AC392" s="13" t="str">
        <f t="shared" si="3"/>
        <v>M6-NyO-67a-I-1-EN</v>
      </c>
      <c r="AD392" s="13"/>
      <c r="AE392" s="13"/>
      <c r="AF392" s="8"/>
      <c r="AG392" s="8" t="s">
        <v>49</v>
      </c>
    </row>
    <row r="393" ht="112.5" customHeight="1">
      <c r="A393" s="6" t="s">
        <v>2318</v>
      </c>
      <c r="B393" s="10" t="s">
        <v>2319</v>
      </c>
      <c r="C393" s="27" t="s">
        <v>35</v>
      </c>
      <c r="D393" s="7" t="s">
        <v>36</v>
      </c>
      <c r="E393" s="6"/>
      <c r="F393" s="11" t="s">
        <v>2320</v>
      </c>
      <c r="G393" s="11" t="s">
        <v>2326</v>
      </c>
      <c r="H393" s="14"/>
      <c r="I393" s="8" t="s">
        <v>212</v>
      </c>
      <c r="J393" s="8" t="s">
        <v>196</v>
      </c>
      <c r="K393" s="11" t="s">
        <v>2046</v>
      </c>
      <c r="L393" s="11" t="s">
        <v>2327</v>
      </c>
      <c r="M393" s="8" t="s">
        <v>43</v>
      </c>
      <c r="N393" s="9" t="s">
        <v>2323</v>
      </c>
      <c r="O393" s="9" t="s">
        <v>2328</v>
      </c>
      <c r="P393" s="12"/>
      <c r="Q393" s="13"/>
      <c r="R393" s="12"/>
      <c r="S393" s="14"/>
      <c r="T393" s="11"/>
      <c r="U393" s="14"/>
      <c r="V393" s="12"/>
      <c r="W393" s="12"/>
      <c r="X393" s="14"/>
      <c r="Y393" s="17" t="s">
        <v>45</v>
      </c>
      <c r="Z393" s="9" t="s">
        <v>2329</v>
      </c>
      <c r="AA393" s="12" t="str">
        <f t="shared" si="1"/>
        <v>{
    "id": "M6-NyO-67a-I-2-EN-EN",
    "stimulus": "&lt;p&gt;Drag the correct conversion factor.&lt;/p&gt;",
    "template": "&lt;p style=\"text-align: center\"&gt;{{Q1}} kg × {{response}} = ... pounds&lt;/p&gt;",
    "hint": "&lt;p&gt;Pay attention to the units of the conversion factor.&lt;/p&gt;",
    "feedback": "&lt;p&gt;To type the conversion factors, you must pay attention to the units:&lt;/p&gt;&lt;p style=\"text-align: center\"&gt;&lt;span class=\"fr-math-v2 fr-draggable\" contenteditable=\"false\" data-original-math=\"\\({{Q1}}\\ \\cancel{\\text{kg}}\\)\" draggable=\"true\"&gt;\\({{Q1}}\\ \\cancel{\\text{kg}}\\)&lt;/span&gt; × &lt;span class=\"fr-math-v2 fr-draggable\" contenteditable=\"false\" data-original-math=\"\\(\\frac{2.2\\ \\text{pounds}}{1\\ \\cancel{\\text{kg}}}\\)\" draggable=\"true\"&gt;\\(\\frac{2.2\\ \\text{pounds}}{1\\ \\cancel{\\text{kg}}}\\)&lt;/span&gt; = {{Q1}} × 2.2 pounds = {{T1}} pounds&lt;/p&gt;",
    "seed": {
        "parameters": [
            {
                "name": "Q1",
                "label": null,
                "min": 2,
                "max": 9,
                "step": 1
            }
        ],
        "calculated": [
            {
                "name": "T1",
                "label": "{{function}}",
                "function": "Lemonlib.round({{Q1}}/0.45, 1)",
                "temp": "true"
            },
            {
                "name": "A1",
                "label": "&lt;span class=\"fr-math-v2 fr-draggable\" contenteditable=\"false\" data-original-math=\"\\(\\frac{1\\ \\text{kg}}{2.2\\ \\text{pounds}}\\)\" draggable=\"true\"&gt;\\(\\frac{1\\ \\text{kg}}{2.2\\ \\text{pounds}}\\)&lt;/span&gt;",
                "function": "",
                "incorrect": "true"
            },
            {
                "name": "A2",
                "label": "&lt;span class=\"fr-math-v2 fr-draggable\" contenteditable=\"false\" data-original-math=\"\\(\\frac{2.2\\ \\text{pounds}}{1\\ \\text{kg}}\\)\" draggable=\"true\"&gt;\\(\\frac{2.2\\ \\text{pounds}}{1\\ \\text{kg}}\\)&lt;/span&gt;",
                "function": ""
            }
        ],
        "uniques": true
    },
    "algorithm": {
        "name": "calculateOperation",
        "template": "Cloze with drag &amp; drop"
    }
}</v>
      </c>
      <c r="AB393" s="13" t="str">
        <f t="shared" si="2"/>
        <v>M6-NyO-67a-I-2</v>
      </c>
      <c r="AC393" s="13" t="str">
        <f t="shared" si="3"/>
        <v>M6-NyO-67a-I-2-EN</v>
      </c>
      <c r="AD393" s="13"/>
      <c r="AE393" s="13"/>
      <c r="AF393" s="8"/>
      <c r="AG393" s="8" t="s">
        <v>49</v>
      </c>
    </row>
    <row r="394" ht="112.5" customHeight="1">
      <c r="A394" s="6" t="s">
        <v>2318</v>
      </c>
      <c r="B394" s="10" t="s">
        <v>2319</v>
      </c>
      <c r="C394" s="27" t="s">
        <v>35</v>
      </c>
      <c r="D394" s="7" t="s">
        <v>36</v>
      </c>
      <c r="E394" s="6"/>
      <c r="F394" s="11" t="s">
        <v>2320</v>
      </c>
      <c r="G394" s="11" t="s">
        <v>2330</v>
      </c>
      <c r="H394" s="14"/>
      <c r="I394" s="8" t="s">
        <v>212</v>
      </c>
      <c r="J394" s="8" t="s">
        <v>196</v>
      </c>
      <c r="K394" s="11" t="s">
        <v>2046</v>
      </c>
      <c r="L394" s="11" t="s">
        <v>2331</v>
      </c>
      <c r="M394" s="8" t="s">
        <v>43</v>
      </c>
      <c r="N394" s="9" t="s">
        <v>2323</v>
      </c>
      <c r="O394" s="9" t="s">
        <v>2332</v>
      </c>
      <c r="P394" s="12"/>
      <c r="Q394" s="13"/>
      <c r="R394" s="12"/>
      <c r="S394" s="14"/>
      <c r="T394" s="11"/>
      <c r="U394" s="14"/>
      <c r="V394" s="12"/>
      <c r="W394" s="12"/>
      <c r="X394" s="14"/>
      <c r="Y394" s="17" t="s">
        <v>45</v>
      </c>
      <c r="Z394" s="9" t="s">
        <v>2333</v>
      </c>
      <c r="AA394" s="12" t="str">
        <f t="shared" si="1"/>
        <v>{
    "id": "M6-NyO-67a-I-3-EN-EN",
    "stimulus": "&lt;p&gt;Drag the correct conversion factor.&lt;/p&gt;",
    "template": "&lt;p style=\"text-align: center\"&gt;{{Q1}} yards × {{response}} = ... feet&lt;/p&gt;",
    "hint": "&lt;p&gt;Pay attention to the units in the conversion factor.&lt;/p&gt;",
    "feedback": "&lt;p&gt;To type the conversion factors, one must look at the units:&lt;/p&gt;&lt;p style=\"text-align: center\"&gt;&lt;span class=\"fr-math-v2 fr-draggable\" contenteditable=\"false\" data-original-math=\"\\({{Q1}}\\ \\cancel{\\text{yards}}\\)\" draggable=\"true\"&gt;\\({{Q1}}\\ \\cancel{\\text{yards}}\\)&lt;/span&gt; × &lt;span class=\"fr-math-v2 fr-draggable\" contenteditable=\"false\" data-original-math=\"\\(\\frac{3\\ \\text{feet}}{1\\ \\cancel{\\text{yard}}}\\)\" draggable=\"true\"&gt;\\(\\frac{3\\ \\text{feet}}{1\\ \\cancel{\\text{yard}}}\\)&lt;/span&gt; = {{Q1}} × 3 feet = {{T1}} feet&lt;/p&gt;",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
            {
                "name": "A2",
                "label": "&lt;span class=\"fr-math-v2 fr-draggable\" contenteditable=\"false\" data-original-math=\"\\(\\frac{1\\ \\text{yard}}{3\\ \\text{feet}}\\)\" draggable=\"true\"&gt;\\(\\frac{1\\ \\text{yard}}{3\\ \\text{feet}}\\)&lt;/span&gt;",
                "function": "",
                "incorrect": "true"
            }
        ],
        "uniques": true
    },
    "algorithm": {
        "name": "calculateOperation",
        "template": "Cloze with drag &amp; drop"
    }
}</v>
      </c>
      <c r="AB394" s="13" t="str">
        <f t="shared" si="2"/>
        <v>M6-NyO-67a-I-3</v>
      </c>
      <c r="AC394" s="13" t="str">
        <f t="shared" si="3"/>
        <v>M6-NyO-67a-I-3-EN</v>
      </c>
      <c r="AD394" s="13"/>
      <c r="AE394" s="13"/>
      <c r="AF394" s="8"/>
      <c r="AG394" s="8" t="s">
        <v>49</v>
      </c>
    </row>
    <row r="395" ht="112.5" customHeight="1">
      <c r="A395" s="6" t="s">
        <v>2318</v>
      </c>
      <c r="B395" s="10" t="s">
        <v>2319</v>
      </c>
      <c r="C395" s="27" t="s">
        <v>35</v>
      </c>
      <c r="D395" s="7" t="s">
        <v>36</v>
      </c>
      <c r="E395" s="6"/>
      <c r="F395" s="11" t="s">
        <v>2320</v>
      </c>
      <c r="G395" s="11" t="s">
        <v>2334</v>
      </c>
      <c r="H395" s="14"/>
      <c r="I395" s="8" t="s">
        <v>212</v>
      </c>
      <c r="J395" s="8" t="s">
        <v>196</v>
      </c>
      <c r="K395" s="11" t="s">
        <v>2046</v>
      </c>
      <c r="L395" s="11" t="s">
        <v>2335</v>
      </c>
      <c r="M395" s="8" t="s">
        <v>43</v>
      </c>
      <c r="N395" s="9" t="s">
        <v>2323</v>
      </c>
      <c r="O395" s="9" t="s">
        <v>2336</v>
      </c>
      <c r="P395" s="12"/>
      <c r="Q395" s="13"/>
      <c r="R395" s="12"/>
      <c r="S395" s="14"/>
      <c r="T395" s="11"/>
      <c r="U395" s="14"/>
      <c r="V395" s="12"/>
      <c r="W395" s="12"/>
      <c r="X395" s="14"/>
      <c r="Y395" s="17" t="s">
        <v>45</v>
      </c>
      <c r="Z395" s="9" t="s">
        <v>2337</v>
      </c>
      <c r="AA395" s="12" t="str">
        <f t="shared" si="1"/>
        <v>{
    "id": "M6-NyO-67a-I-4-EN-EN",
    "stimulus": "&lt;p&gt;Drag the correct conversion factor.&lt;/p&gt;",
    "template": "&lt;p style=\"text-align: center\"&gt;{{Q1}} feet × {{response}} = ... yards&lt;/p&gt;",
    "hint": "&lt;p&gt;Pay attention to the units of the conversion factor.&lt;/p&gt;",
    "feedback": "&lt;p&gt;To type the conversion factors, you need to pay attention to the units:&lt;/p&gt;&lt;p style=\"text-align: center\"&gt;&lt;span class=\"fr-math-v2 fr-draggable\" contenteditable=\"false\" data-original-math=\"\\({{Q1}}\\ \\cancel{\\text{feet}}\\)\" draggable=\"true\"&gt;\\({{Q1}}\\ \\cancel{\\text{feet}}\\)&lt;/span&gt; × &lt;span class=\"fr-math-v2 fr-draggable\" contenteditable=\"false\" data-original-math=\"\\(\\frac{1\\ \\text{yard}}{3\\ \\cancel{\\text{feet}}}\\)\" draggable=\"true\"&gt;\\(\\frac{1\\ \\text{yard}}{3\\ \\cancel{\\text{feet}}}\\)&lt;/span&gt; = &lt;span class=\"fr-math-v2 fr-draggable\" contenteditable=\"false\" data-original-math=\"\\(\\frac{{{Q1}}\\ \\text{yards}}{3}\\)\" draggable=\"true\"&gt;\\(\\frac{{{Q1}}\\ \\text{yards}}{3}\\)&lt;/span&gt; = {{T1}} yards&lt;/p&gt;",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"incorrect": "true"
            },
            {
                "name": "A2",
                "label": "&lt;span class=\"fr-math-v2 fr-draggable\" contenteditable=\"false\" data-original-math=\"\\(\\frac{1\\ \\text{yard}}{3\\ \\text{feet}}\\)\" draggable=\"true\"&gt;\\(\\frac{1\\ \\text{yard}}{3\\ \\text{feet}}\\)&lt;/span&gt;",
                "function": ""
            }
        ],
        "uniques": true
    },
    "algorithm": {
        "name": "calculateOperation",
        "template": "Cloze with drag &amp; drop"
    }
}</v>
      </c>
      <c r="AB395" s="13" t="str">
        <f t="shared" si="2"/>
        <v>M6-NyO-67a-I-4</v>
      </c>
      <c r="AC395" s="13" t="str">
        <f t="shared" si="3"/>
        <v>M6-NyO-67a-I-4-EN</v>
      </c>
      <c r="AD395" s="13"/>
      <c r="AE395" s="13"/>
      <c r="AF395" s="8"/>
      <c r="AG395" s="8" t="s">
        <v>49</v>
      </c>
    </row>
    <row r="396" ht="112.5" customHeight="1">
      <c r="A396" s="6" t="s">
        <v>2318</v>
      </c>
      <c r="B396" s="10" t="s">
        <v>2319</v>
      </c>
      <c r="C396" s="28" t="s">
        <v>50</v>
      </c>
      <c r="D396" s="7" t="s">
        <v>36</v>
      </c>
      <c r="E396" s="6"/>
      <c r="F396" s="11" t="s">
        <v>2338</v>
      </c>
      <c r="G396" s="11" t="s">
        <v>2339</v>
      </c>
      <c r="H396" s="14"/>
      <c r="I396" s="8" t="s">
        <v>212</v>
      </c>
      <c r="J396" s="8" t="s">
        <v>168</v>
      </c>
      <c r="K396" s="11" t="s">
        <v>2340</v>
      </c>
      <c r="L396" s="11" t="s">
        <v>2341</v>
      </c>
      <c r="M396" s="8" t="s">
        <v>43</v>
      </c>
      <c r="N396" s="9" t="s">
        <v>2323</v>
      </c>
      <c r="O396" s="9" t="s">
        <v>2342</v>
      </c>
      <c r="P396" s="12"/>
      <c r="Q396" s="13"/>
      <c r="R396" s="12"/>
      <c r="S396" s="14"/>
      <c r="T396" s="11"/>
      <c r="U396" s="14"/>
      <c r="V396" s="12"/>
      <c r="W396" s="12"/>
      <c r="X396" s="14"/>
      <c r="Y396" s="17" t="s">
        <v>45</v>
      </c>
      <c r="Z396" s="9" t="s">
        <v>2343</v>
      </c>
      <c r="AA396" s="12" t="str">
        <f t="shared" si="1"/>
        <v>{
    "id": "M6-NyO-67a-E-1-EN-EN",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gallons × ... = {{response}} pints&lt;/p&gt;",
    "hint": "&lt;p&gt;Pay attention to the units of the conversion factor.&lt;/p&gt;",
    "feedback": "&lt;p&gt;To type the conversion factors, you have to pay attention to the units:&lt;/p&gt;&lt;p style=\"text-align: center\"&gt;&lt;span class=\"fr-math-v2 fr-draggable\" contenteditable=\"false\" data-original-math=\"\\({{Q1}}\\ \\cancel{\\text{gallons}}\\)\" draggable=\"true\"&gt;\\({{Q1}}\\ \\cancel{\\text{gallons}}\\)&lt;/span&gt; × &lt;span class=\"fr-math-v2 fr-draggable\" contenteditable=\"false\" data-original-math=\"\\(\\frac{8\\ \\text{pints}}{1\\ \\cancel{\\text{gallon}}}\\)\" draggable=\"true\"&gt;\\(\\frac{8\\ \\text{pints}}{1\\ \\cancel{\\text{gallon}}}\\)&lt;/span&gt; = {{Q1}} × 8 pints = {{A1}} pints&lt;/p&gt;",
    "seed": {
        "parameters": [
            {
                "name": "Q1",
                "label": null,
                "min": 2,
                "max": 20,
                "step": 1
            }
        ],
        "calculated": [
            {
                "name": "A1",
                "label": "{{function}}",
                "function": "{{Q1}}*8"
            }
        ],
        "uniques": true
    },
    "algorithm": {
        "name": "calculateOperation",
        "params": {
            "method": "equivLiteral",
            "keyboard": "NUMERICAL"
        }
    }
}</v>
      </c>
      <c r="AB396" s="13" t="str">
        <f t="shared" si="2"/>
        <v>M6-NyO-67a-E-1</v>
      </c>
      <c r="AC396" s="13" t="str">
        <f t="shared" si="3"/>
        <v>M6-NyO-67a-E-1-EN</v>
      </c>
      <c r="AD396" s="13"/>
      <c r="AE396" s="13"/>
      <c r="AF396" s="8"/>
      <c r="AG396" s="8" t="s">
        <v>49</v>
      </c>
    </row>
    <row r="397" ht="112.5" customHeight="1">
      <c r="A397" s="6" t="s">
        <v>2318</v>
      </c>
      <c r="B397" s="10" t="s">
        <v>2319</v>
      </c>
      <c r="C397" s="28" t="s">
        <v>50</v>
      </c>
      <c r="D397" s="7" t="s">
        <v>36</v>
      </c>
      <c r="E397" s="6"/>
      <c r="F397" s="11" t="s">
        <v>2344</v>
      </c>
      <c r="G397" s="11" t="s">
        <v>2345</v>
      </c>
      <c r="H397" s="14"/>
      <c r="I397" s="8" t="s">
        <v>212</v>
      </c>
      <c r="J397" s="8" t="s">
        <v>168</v>
      </c>
      <c r="K397" s="11" t="s">
        <v>2340</v>
      </c>
      <c r="L397" s="11" t="s">
        <v>2346</v>
      </c>
      <c r="M397" s="8" t="s">
        <v>43</v>
      </c>
      <c r="N397" s="9" t="s">
        <v>2323</v>
      </c>
      <c r="O397" s="9" t="s">
        <v>2347</v>
      </c>
      <c r="P397" s="12"/>
      <c r="Q397" s="13"/>
      <c r="R397" s="12"/>
      <c r="S397" s="14"/>
      <c r="T397" s="11"/>
      <c r="U397" s="14"/>
      <c r="V397" s="12"/>
      <c r="W397" s="12"/>
      <c r="X397" s="14"/>
      <c r="Y397" s="17" t="s">
        <v>45</v>
      </c>
      <c r="Z397" s="9" t="s">
        <v>2348</v>
      </c>
      <c r="AA397" s="12" t="str">
        <f t="shared" si="1"/>
        <v>{
    "id": "M6-NyO-67a-E-2-EN-EN",
    "stimulus": "&lt;p&gt;Choose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pints × ... = {{response}} gallons&lt;/p&gt;",
    "hint": "&lt;p&gt;Pay attention to the units of the conversion factor.&lt;/p&gt;",
    "feedback": "&lt;p&gt;To type the conversion factors, pay attention to the units:&lt;/p&gt;&lt;p style=\"text-align: center\"&gt;&lt;span class=\"fr-math-v2 fr-draggable\" contenteditable=\"false\" data-original-math=\"\\({{Q1}}\\ \\cancel{\\text{pints}}\\)\" draggable=\"true\"&gt;\\({{Q1}}\\ \\cancel{\\text{pints}}\\)&lt;/span&gt; × &lt;span class=\"fr-math-v2 fr-draggable\" contenteditable=\"false\" data-original-math=\"\\(\\frac{1\\ \\text{gallon}}{8\\ \\cancel{\\text{pints}}}\\)\" draggable=\"true\"&gt;\\(\\frac{1\\ \\text{gallon}}{8\\ \\cancel{\\text{pints}}}\\)&lt;/span&gt; = &lt;span class=\"fr-math-v2 fr-draggable\" contenteditable=\"false\" data-original-math=\"\\(\\frac{{{Q1}}\\ \\text{gallon}}{8\\ \\text{pints}}\\)\" draggable=\"true\"&gt;\\(\\frac{{{Q1}}\\ \\text{gallon}}{8\\ \\text{pints}}\\)&lt;/span&gt; = {{A1}} pints&lt;/p&gt;",
    "seed": {
        "parameters": [
            {
                "name": "Q1",
                "label": null,
                "min": 2,
                "max": 20,
                "step": 1
            }
        ],
        "calculated": [
            {
                "name": "A1",
                "label": "{{function}}",
                "function": "Lemonlib.round({{Q1}}/8, 2)"
            }
        ],
        "uniques": true
    },
    "algorithm": {
        "name": "calculateOperation",
        "params": {
            "method": "equivLiteral",
            "keyboard": "NUMERICAL"
        }
    }
}</v>
      </c>
      <c r="AB397" s="13" t="str">
        <f t="shared" si="2"/>
        <v>M6-NyO-67a-E-2</v>
      </c>
      <c r="AC397" s="13" t="str">
        <f t="shared" si="3"/>
        <v>M6-NyO-67a-E-2-EN</v>
      </c>
      <c r="AD397" s="13"/>
      <c r="AE397" s="13"/>
      <c r="AF397" s="8"/>
      <c r="AG397" s="8" t="s">
        <v>49</v>
      </c>
    </row>
    <row r="398" ht="112.5" customHeight="1">
      <c r="A398" s="6" t="s">
        <v>2318</v>
      </c>
      <c r="B398" s="10" t="s">
        <v>2319</v>
      </c>
      <c r="C398" s="28" t="s">
        <v>50</v>
      </c>
      <c r="D398" s="7" t="s">
        <v>36</v>
      </c>
      <c r="E398" s="6"/>
      <c r="F398" s="11" t="s">
        <v>2349</v>
      </c>
      <c r="G398" s="11" t="s">
        <v>2350</v>
      </c>
      <c r="H398" s="14"/>
      <c r="I398" s="8" t="s">
        <v>212</v>
      </c>
      <c r="J398" s="8" t="s">
        <v>168</v>
      </c>
      <c r="K398" s="11" t="s">
        <v>2340</v>
      </c>
      <c r="L398" s="11" t="s">
        <v>2351</v>
      </c>
      <c r="M398" s="8" t="s">
        <v>43</v>
      </c>
      <c r="N398" s="9" t="s">
        <v>2323</v>
      </c>
      <c r="O398" s="9" t="s">
        <v>2352</v>
      </c>
      <c r="P398" s="12"/>
      <c r="Q398" s="13"/>
      <c r="R398" s="12"/>
      <c r="S398" s="14"/>
      <c r="T398" s="11"/>
      <c r="U398" s="14"/>
      <c r="V398" s="12"/>
      <c r="W398" s="12"/>
      <c r="X398" s="14"/>
      <c r="Y398" s="17" t="s">
        <v>45</v>
      </c>
      <c r="Z398" s="9" t="s">
        <v>2353</v>
      </c>
      <c r="AA398" s="12" t="str">
        <f t="shared" si="1"/>
        <v>{
    "id": "M6-NyO-67a-E-3-EN-EN",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inches × ... = {{response}} cm&lt;/p&gt;",
    "hint": "&lt;p&gt;Pay attention to the units in the conversion factor.&lt;/p&gt;",
    "feedback": "&lt;p&gt;To type the conversion factors, you need to pay attention to the units:&lt;/p&gt;&lt;p style=\"text-align: center\"&gt;&lt;span class=\"fr-math-v2 fr-draggable\" contenteditable=\"false\" data-original-math=\"\\({{Q1}}\\ \\cancel{\\text{inches}}\\)\" draggable=\"true\"&gt;\\({{Q1}}\\ \\cancel{\\text{inches}}\\)&lt;/span&gt; × &lt;span class=\"fr-math-v2 fr-draggable\" contenteditable=\"false\" data-original-math=\"\\(\\frac{2.54\\ \\text{cm}}{1\\ \\cancel{\\text{inch}}}\\)\" draggable=\"true\"&gt;\\(\\frac{2.54\\ \\text{cm}}{1\\ \\cancel{\\text{inch}}}\\)&lt;/span&gt; = {{Q1}} × 2.54 cm = {{A1}} cm&lt;/p&gt;",
    "seed": {
        "parameters": [
            {
                "name": "Q1",
                "label": null,
                "min": 2,
                "max": 20,
                "step": 1
            }
        ],
        "calculated": [
            {
                "name": "A1",
                "label": "{{function}}",
                "function": "{{Q1}}*2.54"
            }
        ],
        "uniques": true
    },
    "algorithm": {
        "name": "calculateOperation",
        "params": {
            "method": "equivLiteral",
            "keyboard": "NUMERICAL"
        }
    }
}</v>
      </c>
      <c r="AB398" s="13" t="str">
        <f t="shared" si="2"/>
        <v>M6-NyO-67a-E-3</v>
      </c>
      <c r="AC398" s="13" t="str">
        <f t="shared" si="3"/>
        <v>M6-NyO-67a-E-3-EN</v>
      </c>
      <c r="AD398" s="13"/>
      <c r="AE398" s="13"/>
      <c r="AF398" s="8"/>
      <c r="AG398" s="8" t="s">
        <v>49</v>
      </c>
    </row>
    <row r="399" ht="112.5" customHeight="1">
      <c r="A399" s="6" t="s">
        <v>2318</v>
      </c>
      <c r="B399" s="10" t="s">
        <v>2319</v>
      </c>
      <c r="C399" s="28" t="s">
        <v>50</v>
      </c>
      <c r="D399" s="7" t="s">
        <v>36</v>
      </c>
      <c r="E399" s="6"/>
      <c r="F399" s="11" t="s">
        <v>2354</v>
      </c>
      <c r="G399" s="11" t="s">
        <v>2355</v>
      </c>
      <c r="H399" s="14"/>
      <c r="I399" s="8" t="s">
        <v>212</v>
      </c>
      <c r="J399" s="8" t="s">
        <v>168</v>
      </c>
      <c r="K399" s="11" t="s">
        <v>2340</v>
      </c>
      <c r="L399" s="11" t="s">
        <v>2356</v>
      </c>
      <c r="M399" s="8" t="s">
        <v>43</v>
      </c>
      <c r="N399" s="9" t="s">
        <v>2323</v>
      </c>
      <c r="O399" s="9" t="s">
        <v>2357</v>
      </c>
      <c r="P399" s="12"/>
      <c r="Q399" s="13"/>
      <c r="R399" s="12"/>
      <c r="S399" s="14"/>
      <c r="T399" s="11"/>
      <c r="U399" s="14"/>
      <c r="V399" s="12"/>
      <c r="W399" s="12"/>
      <c r="X399" s="14"/>
      <c r="Y399" s="17" t="s">
        <v>45</v>
      </c>
      <c r="Z399" s="9" t="s">
        <v>2358</v>
      </c>
      <c r="AA399" s="12" t="str">
        <f t="shared" si="1"/>
        <v>{
    "id": "M6-NyO-67a-E-4-EN-EN",
    "stimulus": "&lt;p&gt;Select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cm × ... = {{response}} inches&lt;/p&gt;",
    "hint": "&lt;p&gt;Pay attention to the units of the conversion factor.&lt;/p&gt;",
    "feedback": "&lt;p&gt;To type the conversion factors, you need to pay attention to the units:&lt;/p&gt;&lt;p style=\"text-align: center\"&gt;&lt;span class=\"fr-math-v2 fr-draggable\" contenteditable=\"false\" data-original-math=\"\\({{Q1}}\\ \\cancel{\\text{cm}}\\)\" draggable=\"true\"&gt;\\({{Q1}}\\ \\cancel{\\text{cm}}\\)&lt;/span&gt; × &lt;span class=\"fr-math-v2 fr-draggable\" contenteditable=\"false\" data-original-math=\"\\(\\frac{1\\ \\text{inch}}{2.54\\ \\cancel{\\text{cm}}}\\)\" draggable=\"true\"&gt;\\(\\frac{1\\ \\text{inch}}{2.54\\ \\cancel{\\text{cm}}}\\)&lt;/span&gt; = &lt;span class=\"fr-math-v2 fr-draggable\" contenteditable=\"false\" data-original-math=\"\\(\\frac{{{Q1}}\\ \\text{inches}}{2.54\\ \\text{cm}}\\)\" draggable=\"true\"&gt;\\(\\frac{{{Q1}}\\ \\text{inches}}{2.54\\ \\text{cm}}\\)&lt;/span&gt; = {{A1}} cm&lt;/p&gt;",
    "seed": {
        "parameters": [
            {
                "name": "Q1",
                "label": null,
                "min": 2,
                "max": 20,
                "step": 1
            }
        ],
        "calculated": [
            {
                "name": "A1",
                "label": "{{function}}",
                "function": "Lemonlib.round({{Q1}}/2.54, 2)"
            }
        ],
        "uniques": true
    },
    "algorithm": {
        "name": "calculateOperation",
        "params": {
            "method": "equivLiteral",
            "keyboard": "NUMERICAL"
        }
    }
}</v>
      </c>
      <c r="AB399" s="13" t="str">
        <f t="shared" si="2"/>
        <v>M6-NyO-67a-E-4</v>
      </c>
      <c r="AC399" s="13" t="str">
        <f t="shared" si="3"/>
        <v>M6-NyO-67a-E-4-EN</v>
      </c>
      <c r="AD399" s="13"/>
      <c r="AE399" s="13"/>
      <c r="AF399" s="8"/>
      <c r="AG399" s="8" t="s">
        <v>49</v>
      </c>
    </row>
    <row r="400" ht="112.5" customHeight="1">
      <c r="A400" s="6" t="s">
        <v>2359</v>
      </c>
      <c r="B400" s="6" t="s">
        <v>2360</v>
      </c>
      <c r="C400" s="6" t="s">
        <v>35</v>
      </c>
      <c r="D400" s="7" t="s">
        <v>36</v>
      </c>
      <c r="E400" s="6"/>
      <c r="F400" s="11" t="s">
        <v>2361</v>
      </c>
      <c r="G400" s="11" t="s">
        <v>2362</v>
      </c>
      <c r="H400" s="10" t="s">
        <v>2363</v>
      </c>
      <c r="I400" s="6" t="s">
        <v>212</v>
      </c>
      <c r="J400" s="8" t="s">
        <v>1135</v>
      </c>
      <c r="K400" s="11" t="s">
        <v>2364</v>
      </c>
      <c r="L400" s="24" t="s">
        <v>2365</v>
      </c>
      <c r="M400" s="17" t="s">
        <v>43</v>
      </c>
      <c r="N400" s="24" t="s">
        <v>2366</v>
      </c>
      <c r="O400" s="42" t="s">
        <v>2367</v>
      </c>
      <c r="P400" s="12"/>
      <c r="Q400" s="13"/>
      <c r="R400" s="16"/>
      <c r="S400" s="16"/>
      <c r="T400" s="9"/>
      <c r="U400" s="9"/>
      <c r="V400" s="16"/>
      <c r="W400" s="16"/>
      <c r="X400" s="14"/>
      <c r="Y400" s="17" t="s">
        <v>45</v>
      </c>
      <c r="Z400" s="9" t="s">
        <v>2368</v>
      </c>
      <c r="AA400" s="12" t="str">
        <f t="shared" si="1"/>
        <v>{
    "id": "M6-NyO-49a-I-1-EN-EN",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
            {
                "name": "A2",
                "label": "negative",
                "group": 1,
                "incorrect": true
            }
        ],
        "uniques": true
    },
    "algorithm": {
        "name": "groupResponses",
        "template": "Cloze with drop down"
    }
}</v>
      </c>
      <c r="AB400" s="13" t="str">
        <f t="shared" si="2"/>
        <v>M6-NyO-49a-I-1</v>
      </c>
      <c r="AC400" s="13" t="str">
        <f t="shared" si="3"/>
        <v>M6-NyO-49a-I-1-EN</v>
      </c>
      <c r="AD400" s="8" t="s">
        <v>47</v>
      </c>
      <c r="AE400" s="8" t="s">
        <v>572</v>
      </c>
      <c r="AF400" s="8"/>
      <c r="AG400" s="8" t="s">
        <v>49</v>
      </c>
    </row>
    <row r="401" ht="112.5" customHeight="1">
      <c r="A401" s="6" t="s">
        <v>2359</v>
      </c>
      <c r="B401" s="6" t="s">
        <v>2360</v>
      </c>
      <c r="C401" s="6" t="s">
        <v>35</v>
      </c>
      <c r="D401" s="7" t="s">
        <v>36</v>
      </c>
      <c r="E401" s="6"/>
      <c r="F401" s="11" t="s">
        <v>2361</v>
      </c>
      <c r="G401" s="11" t="s">
        <v>2369</v>
      </c>
      <c r="H401" s="10" t="s">
        <v>2363</v>
      </c>
      <c r="I401" s="6" t="s">
        <v>212</v>
      </c>
      <c r="J401" s="8" t="s">
        <v>1135</v>
      </c>
      <c r="K401" s="11" t="s">
        <v>2364</v>
      </c>
      <c r="L401" s="24" t="s">
        <v>2370</v>
      </c>
      <c r="M401" s="17" t="s">
        <v>43</v>
      </c>
      <c r="N401" s="24" t="s">
        <v>2366</v>
      </c>
      <c r="O401" s="42" t="s">
        <v>2367</v>
      </c>
      <c r="P401" s="12"/>
      <c r="Q401" s="13"/>
      <c r="R401" s="16"/>
      <c r="S401" s="16"/>
      <c r="T401" s="9"/>
      <c r="U401" s="9"/>
      <c r="V401" s="16"/>
      <c r="W401" s="16"/>
      <c r="X401" s="14"/>
      <c r="Y401" s="17" t="s">
        <v>45</v>
      </c>
      <c r="Z401" s="9" t="s">
        <v>2371</v>
      </c>
      <c r="AA401" s="12" t="str">
        <f t="shared" si="1"/>
        <v>{
    "id": "M6-NyO-49a-I-2-EN-EN",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"incorrect": true
            },
            {
                "name": "A2",
                "label": "negative",
                "group": 1
            }
        ],
        "uniques": true
    },
    "algorithm": {
        "name": "groupResponses",
        "template": "Cloze with drop down"
    }
}</v>
      </c>
      <c r="AB401" s="13" t="str">
        <f t="shared" si="2"/>
        <v>M6-NyO-49a-I-2</v>
      </c>
      <c r="AC401" s="13" t="str">
        <f t="shared" si="3"/>
        <v>M6-NyO-49a-I-2-EN</v>
      </c>
      <c r="AD401" s="8" t="s">
        <v>47</v>
      </c>
      <c r="AE401" s="8" t="s">
        <v>572</v>
      </c>
      <c r="AF401" s="8"/>
      <c r="AG401" s="8" t="s">
        <v>49</v>
      </c>
    </row>
    <row r="402" ht="112.5" customHeight="1">
      <c r="A402" s="6" t="s">
        <v>2359</v>
      </c>
      <c r="B402" s="6" t="s">
        <v>2360</v>
      </c>
      <c r="C402" s="6" t="s">
        <v>50</v>
      </c>
      <c r="D402" s="7" t="s">
        <v>36</v>
      </c>
      <c r="E402" s="6"/>
      <c r="F402" s="11" t="s">
        <v>2372</v>
      </c>
      <c r="G402" s="10"/>
      <c r="H402" s="14" t="s">
        <v>2373</v>
      </c>
      <c r="I402" s="6" t="s">
        <v>212</v>
      </c>
      <c r="J402" s="8" t="s">
        <v>2166</v>
      </c>
      <c r="K402" s="10" t="s">
        <v>2374</v>
      </c>
      <c r="L402" s="24" t="s">
        <v>2375</v>
      </c>
      <c r="M402" s="17" t="s">
        <v>43</v>
      </c>
      <c r="N402" s="24" t="s">
        <v>2366</v>
      </c>
      <c r="O402" s="24" t="s">
        <v>2376</v>
      </c>
      <c r="P402" s="12"/>
      <c r="Q402" s="13"/>
      <c r="R402" s="9"/>
      <c r="S402" s="9"/>
      <c r="T402" s="9"/>
      <c r="U402" s="9"/>
      <c r="V402" s="16"/>
      <c r="W402" s="16"/>
      <c r="X402" s="14"/>
      <c r="Y402" s="17" t="s">
        <v>45</v>
      </c>
      <c r="Z402" s="9" t="s">
        <v>2377</v>
      </c>
      <c r="AA402" s="12" t="str">
        <f t="shared" si="1"/>
        <v>{
    "id": "M6-NyO-49a-E-1-EN-EN",
    "stimulus": "&lt;p&gt;Select the positive numbers.&lt;/p&gt;",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AB402" s="13" t="str">
        <f t="shared" si="2"/>
        <v>M6-NyO-49a-E-1</v>
      </c>
      <c r="AC402" s="13" t="str">
        <f t="shared" si="3"/>
        <v>M6-NyO-49a-E-1-EN</v>
      </c>
      <c r="AD402" s="8" t="s">
        <v>47</v>
      </c>
      <c r="AE402" s="8" t="s">
        <v>572</v>
      </c>
      <c r="AF402" s="13"/>
      <c r="AG402" s="8" t="s">
        <v>49</v>
      </c>
    </row>
    <row r="403" ht="112.5" customHeight="1">
      <c r="A403" s="6" t="s">
        <v>2359</v>
      </c>
      <c r="B403" s="6" t="s">
        <v>2360</v>
      </c>
      <c r="C403" s="6" t="s">
        <v>50</v>
      </c>
      <c r="D403" s="7" t="s">
        <v>36</v>
      </c>
      <c r="E403" s="6"/>
      <c r="F403" s="11" t="s">
        <v>2378</v>
      </c>
      <c r="G403" s="10"/>
      <c r="H403" s="14" t="s">
        <v>2373</v>
      </c>
      <c r="I403" s="6" t="s">
        <v>212</v>
      </c>
      <c r="J403" s="8" t="s">
        <v>2166</v>
      </c>
      <c r="K403" s="10" t="s">
        <v>2374</v>
      </c>
      <c r="L403" s="24" t="s">
        <v>2379</v>
      </c>
      <c r="M403" s="17" t="s">
        <v>43</v>
      </c>
      <c r="N403" s="24" t="s">
        <v>2366</v>
      </c>
      <c r="O403" s="24" t="s">
        <v>2380</v>
      </c>
      <c r="P403" s="12"/>
      <c r="Q403" s="13"/>
      <c r="R403" s="9"/>
      <c r="S403" s="9"/>
      <c r="T403" s="9"/>
      <c r="U403" s="9"/>
      <c r="V403" s="16"/>
      <c r="W403" s="16"/>
      <c r="X403" s="14"/>
      <c r="Y403" s="17" t="s">
        <v>45</v>
      </c>
      <c r="Z403" s="9" t="s">
        <v>2381</v>
      </c>
      <c r="AA403" s="12" t="str">
        <f t="shared" si="1"/>
        <v>{
    "id": "M6-NyO-49a-E-2-EN-EN",
    "stimulus": "&lt;p&gt;Select the negative numbers.&lt;/p&gt;",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AB403" s="13" t="str">
        <f t="shared" si="2"/>
        <v>M6-NyO-49a-E-2</v>
      </c>
      <c r="AC403" s="13" t="str">
        <f t="shared" si="3"/>
        <v>M6-NyO-49a-E-2-EN</v>
      </c>
      <c r="AD403" s="8" t="s">
        <v>47</v>
      </c>
      <c r="AE403" s="8" t="s">
        <v>572</v>
      </c>
      <c r="AF403" s="13"/>
      <c r="AG403" s="8" t="s">
        <v>49</v>
      </c>
    </row>
    <row r="404" ht="112.5" customHeight="1">
      <c r="A404" s="6" t="s">
        <v>2382</v>
      </c>
      <c r="B404" s="6" t="s">
        <v>2383</v>
      </c>
      <c r="C404" s="6" t="s">
        <v>35</v>
      </c>
      <c r="D404" s="7" t="s">
        <v>36</v>
      </c>
      <c r="E404" s="6"/>
      <c r="F404" s="10" t="s">
        <v>2384</v>
      </c>
      <c r="G404" s="10" t="s">
        <v>2385</v>
      </c>
      <c r="H404" s="10" t="s">
        <v>2386</v>
      </c>
      <c r="I404" s="6" t="s">
        <v>212</v>
      </c>
      <c r="J404" s="21" t="s">
        <v>852</v>
      </c>
      <c r="K404" s="10" t="s">
        <v>2387</v>
      </c>
      <c r="L404" s="11" t="s">
        <v>2388</v>
      </c>
      <c r="M404" s="6" t="s">
        <v>43</v>
      </c>
      <c r="N404" s="24" t="s">
        <v>2366</v>
      </c>
      <c r="O404" s="24" t="s">
        <v>2367</v>
      </c>
      <c r="P404" s="12"/>
      <c r="Q404" s="13"/>
      <c r="R404" s="12"/>
      <c r="S404" s="12"/>
      <c r="T404" s="12"/>
      <c r="U404" s="12"/>
      <c r="V404" s="12"/>
      <c r="W404" s="12"/>
      <c r="X404" s="13"/>
      <c r="Y404" s="17" t="s">
        <v>45</v>
      </c>
      <c r="Z404" s="9" t="s">
        <v>2389</v>
      </c>
      <c r="AA404" s="12" t="str">
        <f t="shared" si="1"/>
        <v>{
    "id": "M6-NyO-49b-I-1-EN-EN",
    "stimulus": "&lt;p&gt;Choose the integer that best represents this situation.&lt;/p&gt;",
    "template": "&lt;p&gt;The temperature of a lizard is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64,
                "max": 109,
                "step": 1
            },
            {
                "name": "Q2",
                "label": null,
                "min": 64,
                "max": 109,
                "step": 1
            },
            {
                "name": "Q3",
                "label": null,
                "min": 34,
                "max": 50,
                "step": 1
            }
        ],
        "calculated": [
            {
                "name": "A1",
                "label": "+{{Q1}}",
                "function": "",
                "group": 1
            },
            {
                "name": "A2",
                "label": "-{{Q2}}",
                "function": "",
                "group": 1,
                "incorrect": true
            },
            {
                "name": "A3",
                "label": "-{{Q3}}",
                "function": "",
                "group": 1,
                "incorrect": true
            }
        ],
        "uniques": true
    },
    "algorithm": {
        "name": "groupResponses",
        "template": "Cloze with drop down"
    }
}</v>
      </c>
      <c r="AB404" s="13" t="str">
        <f t="shared" si="2"/>
        <v>M6-NyO-49b-I-1</v>
      </c>
      <c r="AC404" s="13" t="str">
        <f t="shared" si="3"/>
        <v>M6-NyO-49b-I-1-EN</v>
      </c>
      <c r="AD404" s="8" t="s">
        <v>47</v>
      </c>
      <c r="AE404" s="8" t="s">
        <v>572</v>
      </c>
      <c r="AF404" s="13"/>
      <c r="AG404" s="8" t="s">
        <v>49</v>
      </c>
    </row>
    <row r="405" ht="112.5" customHeight="1">
      <c r="A405" s="6" t="s">
        <v>2382</v>
      </c>
      <c r="B405" s="6" t="s">
        <v>2383</v>
      </c>
      <c r="C405" s="6" t="s">
        <v>35</v>
      </c>
      <c r="D405" s="7" t="s">
        <v>36</v>
      </c>
      <c r="E405" s="6"/>
      <c r="F405" s="10" t="s">
        <v>2384</v>
      </c>
      <c r="G405" s="10" t="s">
        <v>2390</v>
      </c>
      <c r="H405" s="10"/>
      <c r="I405" s="6" t="s">
        <v>212</v>
      </c>
      <c r="J405" s="21" t="s">
        <v>852</v>
      </c>
      <c r="K405" s="10" t="s">
        <v>2391</v>
      </c>
      <c r="L405" s="11" t="s">
        <v>2388</v>
      </c>
      <c r="M405" s="6" t="s">
        <v>43</v>
      </c>
      <c r="N405" s="24" t="s">
        <v>2366</v>
      </c>
      <c r="O405" s="24" t="s">
        <v>2367</v>
      </c>
      <c r="P405" s="12"/>
      <c r="Q405" s="13"/>
      <c r="R405" s="12"/>
      <c r="S405" s="12"/>
      <c r="T405" s="12"/>
      <c r="U405" s="12"/>
      <c r="V405" s="12"/>
      <c r="W405" s="12"/>
      <c r="X405" s="13"/>
      <c r="Y405" s="17" t="s">
        <v>45</v>
      </c>
      <c r="Z405" s="9" t="s">
        <v>2392</v>
      </c>
      <c r="AA405" s="12" t="str">
        <f t="shared" si="1"/>
        <v>{
    "id": "M6-NyO-49b-I-2-EN-EN",
    "stimulus": "&lt;p&gt;Choose the integer that best represents this situation.&lt;/p&gt;",
    "template": "&lt;p&gt;Diego has received ${{response}} as allowance.&lt;/p&gt;",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5,
                "max": 20,
                "step": 1
            },
            {
                "name": "Q2",
                "label": null,
                "min": 5,
                "max": 20,
                "step": 1
            },
            {
                "name": "Q3",
                "label": null,
                "min": 5,
                "max": 20,
                "step": 1
            }
        ],
        "calculated": [
            {
                "name": "A1",
                "label": "+{{Q1}}",
                "function": "",
                "group": 1
            },
            {
                "name": "A2",
                "label": "-{{Q2}}",
                "function": "",
                "group": 1,
                "incorrect": true
            },
            {
                "name": "A3",
                "label": "-{{Q3}}",
                "function": "",
                "group": 1,
                "incorrect": true
            }
        ],
        "uniques": true
    },
    "algorithm": {
        "name": "groupResponses",
        "template": "Cloze with drop down"
    }
}</v>
      </c>
      <c r="AB405" s="13" t="str">
        <f t="shared" si="2"/>
        <v>M6-NyO-49b-I-2</v>
      </c>
      <c r="AC405" s="13" t="str">
        <f t="shared" si="3"/>
        <v>M6-NyO-49b-I-2-EN</v>
      </c>
      <c r="AD405" s="8" t="s">
        <v>47</v>
      </c>
      <c r="AE405" s="8" t="s">
        <v>572</v>
      </c>
      <c r="AF405" s="13"/>
      <c r="AG405" s="8" t="s">
        <v>49</v>
      </c>
    </row>
    <row r="406" ht="112.5" customHeight="1">
      <c r="A406" s="6" t="s">
        <v>2382</v>
      </c>
      <c r="B406" s="6" t="s">
        <v>2383</v>
      </c>
      <c r="C406" s="6" t="s">
        <v>35</v>
      </c>
      <c r="D406" s="7" t="s">
        <v>36</v>
      </c>
      <c r="E406" s="6"/>
      <c r="F406" s="10" t="s">
        <v>2384</v>
      </c>
      <c r="G406" s="10" t="s">
        <v>2393</v>
      </c>
      <c r="H406" s="10"/>
      <c r="I406" s="6" t="s">
        <v>212</v>
      </c>
      <c r="J406" s="21" t="s">
        <v>852</v>
      </c>
      <c r="K406" s="10" t="s">
        <v>2394</v>
      </c>
      <c r="L406" s="11" t="s">
        <v>2395</v>
      </c>
      <c r="M406" s="6" t="s">
        <v>43</v>
      </c>
      <c r="N406" s="24" t="s">
        <v>2366</v>
      </c>
      <c r="O406" s="24" t="s">
        <v>2367</v>
      </c>
      <c r="P406" s="12"/>
      <c r="Q406" s="13"/>
      <c r="R406" s="12"/>
      <c r="S406" s="12"/>
      <c r="T406" s="12"/>
      <c r="U406" s="12"/>
      <c r="V406" s="12"/>
      <c r="W406" s="12"/>
      <c r="X406" s="13"/>
      <c r="Y406" s="17" t="s">
        <v>45</v>
      </c>
      <c r="Z406" s="9" t="s">
        <v>2396</v>
      </c>
      <c r="AA406" s="12" t="str">
        <f t="shared" si="1"/>
        <v>{
    "id": "M6-NyO-49b-I-3-EN-EN",
    "stimulus": "&lt;p&gt;Choose the integer that best represents this situation.&lt;/p&gt;",
    "template": "&lt;p&gt;A freezer marks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11,
                "step": 1
            },
            {
                "name": "Q2",
                "label": null,
                "min": 1,
                "max": 11,
                "step": 1
            },
            {
                "name": "Q3",
                "label": null,
                "min": 1,
                "max": 11,
                "step": 1
            }
        ],
        "uniques": true,
        "calculated": [
            {
                "name": "A1",
                "label": "-{{Q1}}",
                "function": "",
                "group": 1
            },
            {
                "name": "A2",
                "label": "+{{Q2}}",
                "function": "",
                "group": 1,
                "incorrect": true
            },
            {
                "name": "A3",
                "label": "+{{Q3}}",
                "function": "",
                "group": 1,
                "incorrect": true
            }
        ]
    },
    "algorithm": {
        "name": "groupResponses",
        "template": "Cloze with drop down"
    }
}</v>
      </c>
      <c r="AB406" s="13" t="str">
        <f t="shared" si="2"/>
        <v>M6-NyO-49b-I-3</v>
      </c>
      <c r="AC406" s="13" t="str">
        <f t="shared" si="3"/>
        <v>M6-NyO-49b-I-3-EN</v>
      </c>
      <c r="AD406" s="8" t="s">
        <v>47</v>
      </c>
      <c r="AE406" s="8" t="s">
        <v>572</v>
      </c>
      <c r="AF406" s="13"/>
      <c r="AG406" s="8" t="s">
        <v>49</v>
      </c>
    </row>
    <row r="407" ht="112.5" customHeight="1">
      <c r="A407" s="6" t="s">
        <v>2382</v>
      </c>
      <c r="B407" s="6" t="s">
        <v>2383</v>
      </c>
      <c r="C407" s="6" t="s">
        <v>35</v>
      </c>
      <c r="D407" s="7" t="s">
        <v>36</v>
      </c>
      <c r="E407" s="6"/>
      <c r="F407" s="10" t="s">
        <v>2384</v>
      </c>
      <c r="G407" s="10" t="s">
        <v>2397</v>
      </c>
      <c r="H407" s="10"/>
      <c r="I407" s="6" t="s">
        <v>212</v>
      </c>
      <c r="J407" s="21" t="s">
        <v>852</v>
      </c>
      <c r="K407" s="10" t="s">
        <v>2398</v>
      </c>
      <c r="L407" s="11" t="s">
        <v>2399</v>
      </c>
      <c r="M407" s="6" t="s">
        <v>43</v>
      </c>
      <c r="N407" s="24" t="s">
        <v>2366</v>
      </c>
      <c r="O407" s="24" t="s">
        <v>2400</v>
      </c>
      <c r="P407" s="12"/>
      <c r="Q407" s="13"/>
      <c r="R407" s="12"/>
      <c r="S407" s="12"/>
      <c r="T407" s="12"/>
      <c r="U407" s="12"/>
      <c r="V407" s="12"/>
      <c r="W407" s="12"/>
      <c r="X407" s="13"/>
      <c r="Y407" s="17" t="s">
        <v>45</v>
      </c>
      <c r="Z407" s="9" t="s">
        <v>2401</v>
      </c>
      <c r="AA407" s="12" t="str">
        <f t="shared" si="1"/>
        <v>{
    "id": "M6-NyO-49b-I-4-EN-EN",
    "stimulus": "&lt;p&gt;Choose the integer that best represents this situation.&lt;/p&gt;",
    "template": "&lt;p&gt;A submarine navigates at a depth of {{response}} m.&lt;/p&gt;",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2,
                "max": 8,
                "step": 1
            },
            {
                "name": "Q2",
                "label": null,
                "min": 2,
                "max": 8,
                "step": 1
            },
            {
                "name": "Q3",
                "label": null,
                "min": 2,
                "max": 8,
                "step": 1
            }
        ],
        "calculated": [
            {
                "name": "A1",
                "label": "-{{Q1}}",
                "function": "",
                "group": 1
            },
            {
                "name": "A2",
                "label": "+{{Q2}}",
                "function": "",
                "group": 1,
                "incorrect": true
            },
            {
                "name": "A3",
                "label": "+{{Q3}}",
                "function": "",
                "group": 1,
                "incorrect": true
            }
        ],
        "uniques": true
    },
    "algorithm": {
        "name": "groupResponses",
        "template": "Cloze with drop down"
    }
}</v>
      </c>
      <c r="AB407" s="13" t="str">
        <f t="shared" si="2"/>
        <v>M6-NyO-49b-I-4</v>
      </c>
      <c r="AC407" s="13" t="str">
        <f t="shared" si="3"/>
        <v>M6-NyO-49b-I-4-EN</v>
      </c>
      <c r="AD407" s="8" t="s">
        <v>47</v>
      </c>
      <c r="AE407" s="8" t="s">
        <v>572</v>
      </c>
      <c r="AF407" s="13"/>
      <c r="AG407" s="8" t="s">
        <v>49</v>
      </c>
    </row>
    <row r="408" ht="112.5" customHeight="1">
      <c r="A408" s="6" t="s">
        <v>2382</v>
      </c>
      <c r="B408" s="6" t="s">
        <v>2383</v>
      </c>
      <c r="C408" s="6" t="s">
        <v>50</v>
      </c>
      <c r="D408" s="7" t="s">
        <v>36</v>
      </c>
      <c r="E408" s="6"/>
      <c r="F408" s="11" t="s">
        <v>2402</v>
      </c>
      <c r="G408" s="10" t="s">
        <v>2403</v>
      </c>
      <c r="H408" s="10" t="s">
        <v>2404</v>
      </c>
      <c r="I408" s="6" t="s">
        <v>212</v>
      </c>
      <c r="J408" s="6" t="s">
        <v>103</v>
      </c>
      <c r="K408" s="10" t="s">
        <v>2405</v>
      </c>
      <c r="L408" s="10" t="s">
        <v>2406</v>
      </c>
      <c r="M408" s="6" t="s">
        <v>43</v>
      </c>
      <c r="N408" s="24" t="s">
        <v>2366</v>
      </c>
      <c r="O408" s="32" t="s">
        <v>2407</v>
      </c>
      <c r="P408" s="12"/>
      <c r="Q408" s="13"/>
      <c r="R408" s="12"/>
      <c r="S408" s="12"/>
      <c r="T408" s="12"/>
      <c r="U408" s="12"/>
      <c r="V408" s="12"/>
      <c r="W408" s="12"/>
      <c r="X408" s="13"/>
      <c r="Y408" s="17" t="s">
        <v>45</v>
      </c>
      <c r="Z408" s="9" t="s">
        <v>2408</v>
      </c>
      <c r="AA408" s="12" t="str">
        <f t="shared" si="1"/>
        <v>{
    "id": "M6-NyO-49b-E-1-EN-EN",
    "stimulus": "&lt;p&gt;Is this a positive number or a negative one? Type it.&lt;/p&gt;",
    "template": "&lt;p&gt;In Antarctica, there can be temperatures of {{Q1}} ºF below zero: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58,
                "max": 94,
                "step": 1
            }
        ],
        "calculated": [
            {
                "name": "A1",
                "label": "-{{function}}",
                "function": "-{{Q1}}"
            }
        ],
        "uniques": true
    },
    "algorithm": {
        "name": "calculateOperation",
        "params": {
            "method": "equivSymbolic",
            "keyboard": "INTERMEDIATE"
        }
    }
}</v>
      </c>
      <c r="AB408" s="13" t="str">
        <f t="shared" si="2"/>
        <v>M6-NyO-49b-E-1</v>
      </c>
      <c r="AC408" s="13" t="str">
        <f t="shared" si="3"/>
        <v>M6-NyO-49b-E-1-EN</v>
      </c>
      <c r="AD408" s="8" t="s">
        <v>47</v>
      </c>
      <c r="AE408" s="8" t="s">
        <v>572</v>
      </c>
      <c r="AF408" s="13"/>
      <c r="AG408" s="8" t="s">
        <v>49</v>
      </c>
    </row>
    <row r="409" ht="112.5" customHeight="1">
      <c r="A409" s="6" t="s">
        <v>2382</v>
      </c>
      <c r="B409" s="6" t="s">
        <v>2383</v>
      </c>
      <c r="C409" s="6" t="s">
        <v>50</v>
      </c>
      <c r="D409" s="7" t="s">
        <v>36</v>
      </c>
      <c r="E409" s="6"/>
      <c r="F409" s="11" t="s">
        <v>2402</v>
      </c>
      <c r="G409" s="10" t="s">
        <v>2409</v>
      </c>
      <c r="H409" s="10"/>
      <c r="I409" s="6" t="s">
        <v>212</v>
      </c>
      <c r="J409" s="6" t="s">
        <v>103</v>
      </c>
      <c r="K409" s="10" t="s">
        <v>2410</v>
      </c>
      <c r="L409" s="10" t="s">
        <v>2411</v>
      </c>
      <c r="M409" s="6" t="s">
        <v>43</v>
      </c>
      <c r="N409" s="24" t="s">
        <v>2366</v>
      </c>
      <c r="O409" s="32" t="s">
        <v>2412</v>
      </c>
      <c r="P409" s="12"/>
      <c r="Q409" s="13"/>
      <c r="R409" s="12"/>
      <c r="S409" s="12"/>
      <c r="T409" s="12"/>
      <c r="U409" s="12"/>
      <c r="V409" s="12"/>
      <c r="W409" s="12"/>
      <c r="X409" s="13"/>
      <c r="Y409" s="17" t="s">
        <v>45</v>
      </c>
      <c r="Z409" s="9" t="s">
        <v>2413</v>
      </c>
      <c r="AA409" s="12" t="str">
        <f t="shared" si="1"/>
        <v>{
    "id": "M6-NyO-49b-E-2-EN-EN",
    "stimulus": "&lt;p&gt;Is this a positive number or a negative one? Type it.&lt;/p&gt;",
    "template": "&lt;p&gt;Veronica's sister is {{Q1}} years older than her: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2,
                "max": 10,
                "step": 1
            }
        ],
        "calculated": [
            {
                "name": "A1",
                "label": "",
                "function": "'+'+{{Q1}}"
            }
        ],
        "uniques": true
    },
    "algorithm": {
        "name": "calculateOperation",
        "params": {
            "method": "equivSymbolic",
            "keyboard": "INTERMEDIATE"
        }
    }
}</v>
      </c>
      <c r="AB409" s="13" t="str">
        <f t="shared" si="2"/>
        <v>M6-NyO-49b-E-2</v>
      </c>
      <c r="AC409" s="13" t="str">
        <f t="shared" si="3"/>
        <v>M6-NyO-49b-E-2-EN</v>
      </c>
      <c r="AD409" s="8" t="s">
        <v>47</v>
      </c>
      <c r="AE409" s="8" t="s">
        <v>572</v>
      </c>
      <c r="AF409" s="13"/>
      <c r="AG409" s="8" t="s">
        <v>49</v>
      </c>
    </row>
    <row r="410" ht="112.5" customHeight="1">
      <c r="A410" s="6" t="s">
        <v>2382</v>
      </c>
      <c r="B410" s="6" t="s">
        <v>2383</v>
      </c>
      <c r="C410" s="6" t="s">
        <v>50</v>
      </c>
      <c r="D410" s="7" t="s">
        <v>36</v>
      </c>
      <c r="E410" s="6"/>
      <c r="F410" s="11" t="s">
        <v>2402</v>
      </c>
      <c r="G410" s="10" t="s">
        <v>2414</v>
      </c>
      <c r="H410" s="10"/>
      <c r="I410" s="6" t="s">
        <v>212</v>
      </c>
      <c r="J410" s="6" t="s">
        <v>103</v>
      </c>
      <c r="K410" s="10" t="s">
        <v>2415</v>
      </c>
      <c r="L410" s="10" t="s">
        <v>2411</v>
      </c>
      <c r="M410" s="6" t="s">
        <v>43</v>
      </c>
      <c r="N410" s="24" t="s">
        <v>2366</v>
      </c>
      <c r="O410" s="32" t="s">
        <v>2412</v>
      </c>
      <c r="P410" s="12"/>
      <c r="Q410" s="13"/>
      <c r="R410" s="12"/>
      <c r="S410" s="12"/>
      <c r="T410" s="12"/>
      <c r="U410" s="12"/>
      <c r="V410" s="12"/>
      <c r="W410" s="12"/>
      <c r="X410" s="13"/>
      <c r="Y410" s="17" t="s">
        <v>45</v>
      </c>
      <c r="Z410" s="9" t="s">
        <v>2416</v>
      </c>
      <c r="AA410" s="12" t="str">
        <f t="shared" si="1"/>
        <v>{
    "id": "M6-NyO-49b-E-3-EN-EN",
    "stimulus": "&lt;p&gt;Is this a positive number or a negative one? Type it.&lt;/p&gt;",
    "template": "&lt;p&gt;Melissa works on the floor {{Q1}}: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10,
                "step": 1
            }
        ],
        "calculated": [
            {
                "name": "A1",
                "label": "+{{function}}",
                "function": "'+'+{{Q1}}"
            }
        ],
        "uniques": true
    },
    "algorithm": {
        "name": "calculateOperation",
        "params": {
            "method": "equivSymbolic",
            "keyboard": "INTERMEDIATE"
        }
    }
}</v>
      </c>
      <c r="AB410" s="13" t="str">
        <f t="shared" si="2"/>
        <v>M6-NyO-49b-E-3</v>
      </c>
      <c r="AC410" s="13" t="str">
        <f t="shared" si="3"/>
        <v>M6-NyO-49b-E-3-EN</v>
      </c>
      <c r="AD410" s="8" t="s">
        <v>47</v>
      </c>
      <c r="AE410" s="8" t="s">
        <v>572</v>
      </c>
      <c r="AF410" s="13"/>
      <c r="AG410" s="8" t="s">
        <v>49</v>
      </c>
    </row>
    <row r="411" ht="112.5" customHeight="1">
      <c r="A411" s="6" t="s">
        <v>2382</v>
      </c>
      <c r="B411" s="6" t="s">
        <v>2383</v>
      </c>
      <c r="C411" s="6" t="s">
        <v>50</v>
      </c>
      <c r="D411" s="7" t="s">
        <v>36</v>
      </c>
      <c r="E411" s="6"/>
      <c r="F411" s="11" t="s">
        <v>2402</v>
      </c>
      <c r="G411" s="10" t="s">
        <v>2417</v>
      </c>
      <c r="H411" s="10"/>
      <c r="I411" s="6" t="s">
        <v>212</v>
      </c>
      <c r="J411" s="6" t="s">
        <v>103</v>
      </c>
      <c r="K411" s="10" t="s">
        <v>2418</v>
      </c>
      <c r="L411" s="10" t="s">
        <v>2406</v>
      </c>
      <c r="M411" s="6" t="s">
        <v>43</v>
      </c>
      <c r="N411" s="24" t="s">
        <v>2366</v>
      </c>
      <c r="O411" s="32" t="s">
        <v>2407</v>
      </c>
      <c r="P411" s="12"/>
      <c r="Q411" s="13"/>
      <c r="R411" s="12"/>
      <c r="S411" s="12"/>
      <c r="T411" s="12"/>
      <c r="U411" s="12"/>
      <c r="V411" s="12"/>
      <c r="W411" s="12"/>
      <c r="X411" s="13"/>
      <c r="Y411" s="17" t="s">
        <v>45</v>
      </c>
      <c r="Z411" s="9" t="s">
        <v>2419</v>
      </c>
      <c r="AA411" s="12" t="str">
        <f t="shared" si="1"/>
        <v>{
    "id": "M6-NyO-49b-E-4-EN-EN",
    "stimulus": "&lt;p&gt;Is this a positive number or a negative one? Type it.&lt;/p&gt;",
    "template": "&lt;p&gt;Zoe left the car in the basement {{Q1}}: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5,
                "step": 1
            }
        ],
        "calculated": [
            {
                "name": "A1",
                "label": "-{{function}}",
                "function": "-{{Q1}}"
            }
        ],
        "uniques": true
    },
    "algorithm": {
        "name": "calculateOperation",
        "params": {
            "method": "equivSymbolic",
            "keyboard": "INTERMEDIATE"
        }
    }
}</v>
      </c>
      <c r="AB411" s="13" t="str">
        <f t="shared" si="2"/>
        <v>M6-NyO-49b-E-4</v>
      </c>
      <c r="AC411" s="13" t="str">
        <f t="shared" si="3"/>
        <v>M6-NyO-49b-E-4-EN</v>
      </c>
      <c r="AD411" s="8" t="s">
        <v>47</v>
      </c>
      <c r="AE411" s="8" t="s">
        <v>572</v>
      </c>
      <c r="AF411" s="13"/>
      <c r="AG411" s="8" t="s">
        <v>49</v>
      </c>
    </row>
    <row r="412" ht="112.5" customHeight="1">
      <c r="A412" s="6" t="s">
        <v>2420</v>
      </c>
      <c r="B412" s="6" t="s">
        <v>2421</v>
      </c>
      <c r="C412" s="6" t="s">
        <v>35</v>
      </c>
      <c r="D412" s="7" t="s">
        <v>36</v>
      </c>
      <c r="E412" s="6"/>
      <c r="F412" s="11" t="s">
        <v>2422</v>
      </c>
      <c r="G412" s="10"/>
      <c r="H412" s="14"/>
      <c r="I412" s="6"/>
      <c r="J412" s="6" t="s">
        <v>127</v>
      </c>
      <c r="K412" s="10" t="s">
        <v>128</v>
      </c>
      <c r="L412" s="10" t="s">
        <v>128</v>
      </c>
      <c r="M412" s="6" t="s">
        <v>43</v>
      </c>
      <c r="N412" s="14" t="s">
        <v>2423</v>
      </c>
      <c r="O412" s="14" t="s">
        <v>2423</v>
      </c>
      <c r="P412" s="12"/>
      <c r="Q412" s="13"/>
      <c r="R412" s="12"/>
      <c r="S412" s="12"/>
      <c r="T412" s="12"/>
      <c r="U412" s="12"/>
      <c r="V412" s="12"/>
      <c r="W412" s="12"/>
      <c r="X412" s="13"/>
      <c r="Y412" s="17" t="s">
        <v>45</v>
      </c>
      <c r="Z412" s="9" t="s">
        <v>2424</v>
      </c>
      <c r="AA412" s="12" t="str">
        <f t="shared" si="1"/>
        <v>{
    "id": "M6-NyO-50a-I-1-EN-EN",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-15,
            "divisions": 31,
            "distance": 1,
            "numbers": 3,
            "frequency": 5
        }
    }
}</v>
      </c>
      <c r="AB412" s="13" t="str">
        <f t="shared" si="2"/>
        <v>M6-NyO-50a-I-1</v>
      </c>
      <c r="AC412" s="13" t="str">
        <f t="shared" si="3"/>
        <v>M6-NyO-50a-I-1-EN</v>
      </c>
      <c r="AD412" s="8" t="s">
        <v>47</v>
      </c>
      <c r="AE412" s="13"/>
      <c r="AF412" s="13"/>
      <c r="AG412" s="8" t="s">
        <v>49</v>
      </c>
    </row>
    <row r="413" ht="112.5" customHeight="1">
      <c r="A413" s="6" t="s">
        <v>2420</v>
      </c>
      <c r="B413" s="6" t="s">
        <v>2421</v>
      </c>
      <c r="C413" s="6" t="s">
        <v>35</v>
      </c>
      <c r="D413" s="7" t="s">
        <v>36</v>
      </c>
      <c r="E413" s="6"/>
      <c r="F413" s="11" t="s">
        <v>2425</v>
      </c>
      <c r="G413" s="10"/>
      <c r="H413" s="14"/>
      <c r="I413" s="6"/>
      <c r="J413" s="6" t="s">
        <v>127</v>
      </c>
      <c r="K413" s="10" t="s">
        <v>128</v>
      </c>
      <c r="L413" s="10" t="s">
        <v>128</v>
      </c>
      <c r="M413" s="6" t="s">
        <v>43</v>
      </c>
      <c r="N413" s="14" t="s">
        <v>2423</v>
      </c>
      <c r="O413" s="14" t="s">
        <v>2423</v>
      </c>
      <c r="P413" s="12"/>
      <c r="Q413" s="13"/>
      <c r="R413" s="12"/>
      <c r="S413" s="12"/>
      <c r="T413" s="12"/>
      <c r="U413" s="12"/>
      <c r="V413" s="12"/>
      <c r="W413" s="12"/>
      <c r="X413" s="13"/>
      <c r="Y413" s="17" t="s">
        <v>45</v>
      </c>
      <c r="Z413" s="9" t="s">
        <v>2426</v>
      </c>
      <c r="AA413" s="12" t="str">
        <f t="shared" si="1"/>
        <v>{"id":"M6-NyO-50a-I-2-EN-EN","stimulus":"&lt;p&gt;Place these integers on the number line.&lt;/p&gt;","feedback":"&lt;p&gt;Negative numbers are located to the left of 0.&lt;/p&gt;&lt;p&gt;Positive numbers are located to the right of 0.&lt;/p&gt;","hint":"&lt;p&gt;Negative numbers are located to the left of 0.&lt;/p&gt;&lt;p&gt;Positive numbers are located to the right of 0.&lt;/p&gt;","algorithm":{"name":"numberline","params":{"min":-14,"divisions":31,"distance":1,"numbers":3,"frequency":5}}}</v>
      </c>
      <c r="AB413" s="13" t="str">
        <f t="shared" si="2"/>
        <v>M6-NyO-50a-I-2</v>
      </c>
      <c r="AC413" s="13" t="str">
        <f t="shared" si="3"/>
        <v>M6-NyO-50a-I-2-EN</v>
      </c>
      <c r="AD413" s="8" t="s">
        <v>47</v>
      </c>
      <c r="AE413" s="13"/>
      <c r="AF413" s="13"/>
      <c r="AG413" s="8" t="s">
        <v>49</v>
      </c>
    </row>
    <row r="414" ht="112.5" customHeight="1">
      <c r="A414" s="6" t="s">
        <v>2420</v>
      </c>
      <c r="B414" s="6" t="s">
        <v>2421</v>
      </c>
      <c r="C414" s="6" t="s">
        <v>35</v>
      </c>
      <c r="D414" s="7" t="s">
        <v>36</v>
      </c>
      <c r="E414" s="6"/>
      <c r="F414" s="11" t="s">
        <v>2427</v>
      </c>
      <c r="G414" s="10"/>
      <c r="H414" s="14"/>
      <c r="I414" s="6"/>
      <c r="J414" s="6" t="s">
        <v>127</v>
      </c>
      <c r="K414" s="10" t="s">
        <v>128</v>
      </c>
      <c r="L414" s="10" t="s">
        <v>128</v>
      </c>
      <c r="M414" s="6" t="s">
        <v>43</v>
      </c>
      <c r="N414" s="14" t="s">
        <v>2423</v>
      </c>
      <c r="O414" s="14" t="s">
        <v>2423</v>
      </c>
      <c r="P414" s="12"/>
      <c r="Q414" s="13"/>
      <c r="R414" s="12"/>
      <c r="S414" s="12"/>
      <c r="T414" s="12"/>
      <c r="U414" s="12"/>
      <c r="V414" s="12"/>
      <c r="W414" s="12"/>
      <c r="X414" s="13"/>
      <c r="Y414" s="17" t="s">
        <v>45</v>
      </c>
      <c r="Z414" s="9" t="s">
        <v>2428</v>
      </c>
      <c r="AA414" s="12" t="str">
        <f t="shared" si="1"/>
        <v>{
    "id": "M6-NyO-50a-I-3-EN-EN",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-13,
            "divisions": 31,
            "distance": 1,
            "numbers": 3,
            "frequency": 5
        }
    }
}</v>
      </c>
      <c r="AB414" s="13" t="str">
        <f t="shared" si="2"/>
        <v>M6-NyO-50a-I-3</v>
      </c>
      <c r="AC414" s="13" t="str">
        <f t="shared" si="3"/>
        <v>M6-NyO-50a-I-3-EN</v>
      </c>
      <c r="AD414" s="8" t="s">
        <v>47</v>
      </c>
      <c r="AE414" s="13"/>
      <c r="AF414" s="13"/>
      <c r="AG414" s="8" t="s">
        <v>49</v>
      </c>
    </row>
    <row r="415" ht="112.5" customHeight="1">
      <c r="A415" s="6" t="s">
        <v>2420</v>
      </c>
      <c r="B415" s="6" t="s">
        <v>2421</v>
      </c>
      <c r="C415" s="6" t="s">
        <v>35</v>
      </c>
      <c r="D415" s="7" t="s">
        <v>36</v>
      </c>
      <c r="E415" s="6"/>
      <c r="F415" s="11" t="s">
        <v>2429</v>
      </c>
      <c r="G415" s="10"/>
      <c r="H415" s="10"/>
      <c r="I415" s="6"/>
      <c r="J415" s="6" t="s">
        <v>127</v>
      </c>
      <c r="K415" s="10" t="s">
        <v>128</v>
      </c>
      <c r="L415" s="10" t="s">
        <v>128</v>
      </c>
      <c r="M415" s="6" t="s">
        <v>43</v>
      </c>
      <c r="N415" s="10" t="s">
        <v>2423</v>
      </c>
      <c r="O415" s="10" t="s">
        <v>2423</v>
      </c>
      <c r="P415" s="12"/>
      <c r="Q415" s="13"/>
      <c r="R415" s="12"/>
      <c r="S415" s="12"/>
      <c r="T415" s="12"/>
      <c r="U415" s="12"/>
      <c r="V415" s="12"/>
      <c r="W415" s="12"/>
      <c r="X415" s="14"/>
      <c r="Y415" s="17" t="s">
        <v>45</v>
      </c>
      <c r="Z415" s="9" t="s">
        <v>2430</v>
      </c>
      <c r="AA415" s="12" t="str">
        <f t="shared" si="1"/>
        <v>{
    "id": "M6-NyO-50a-I-4-EN-EN",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-12,
            "divisions": 31,
            "distance": 1,
            "numbers": 3,
            "frequency": 5
        }
    }
}</v>
      </c>
      <c r="AB415" s="13" t="str">
        <f t="shared" si="2"/>
        <v>M6-NyO-50a-I-4</v>
      </c>
      <c r="AC415" s="13" t="str">
        <f t="shared" si="3"/>
        <v>M6-NyO-50a-I-4-EN</v>
      </c>
      <c r="AD415" s="8" t="s">
        <v>47</v>
      </c>
      <c r="AE415" s="13"/>
      <c r="AF415" s="13"/>
      <c r="AG415" s="8" t="s">
        <v>49</v>
      </c>
    </row>
    <row r="416" ht="112.5" customHeight="1">
      <c r="A416" s="6" t="s">
        <v>2420</v>
      </c>
      <c r="B416" s="6" t="s">
        <v>2421</v>
      </c>
      <c r="C416" s="6" t="s">
        <v>35</v>
      </c>
      <c r="D416" s="7" t="s">
        <v>36</v>
      </c>
      <c r="E416" s="6"/>
      <c r="F416" s="11" t="s">
        <v>2431</v>
      </c>
      <c r="G416" s="10"/>
      <c r="H416" s="14"/>
      <c r="I416" s="6"/>
      <c r="J416" s="6" t="s">
        <v>127</v>
      </c>
      <c r="K416" s="10" t="s">
        <v>128</v>
      </c>
      <c r="L416" s="10" t="s">
        <v>128</v>
      </c>
      <c r="M416" s="6" t="s">
        <v>43</v>
      </c>
      <c r="N416" s="14" t="s">
        <v>2423</v>
      </c>
      <c r="O416" s="14" t="s">
        <v>2423</v>
      </c>
      <c r="P416" s="12"/>
      <c r="Q416" s="13"/>
      <c r="R416" s="9"/>
      <c r="S416" s="9"/>
      <c r="T416" s="9"/>
      <c r="U416" s="9"/>
      <c r="V416" s="9"/>
      <c r="W416" s="9"/>
      <c r="X416" s="13"/>
      <c r="Y416" s="17" t="s">
        <v>45</v>
      </c>
      <c r="Z416" s="9" t="s">
        <v>2432</v>
      </c>
      <c r="AA416" s="12" t="str">
        <f t="shared" si="1"/>
        <v>{
    "id": "M6-NyO-50a-I-5-EN-EN",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-11,
            "divisions": 31,
            "distance": 1,
            "numbers": 3,
            "frequency": 5
        }
    }
}</v>
      </c>
      <c r="AB416" s="13" t="str">
        <f t="shared" si="2"/>
        <v>M6-NyO-50a-I-5</v>
      </c>
      <c r="AC416" s="13" t="str">
        <f t="shared" si="3"/>
        <v>M6-NyO-50a-I-5-EN</v>
      </c>
      <c r="AD416" s="8" t="s">
        <v>47</v>
      </c>
      <c r="AE416" s="13"/>
      <c r="AF416" s="13"/>
      <c r="AG416" s="8" t="s">
        <v>49</v>
      </c>
    </row>
    <row r="417" ht="112.5" customHeight="1">
      <c r="A417" s="6" t="s">
        <v>2433</v>
      </c>
      <c r="B417" s="6" t="s">
        <v>2434</v>
      </c>
      <c r="C417" s="6" t="s">
        <v>35</v>
      </c>
      <c r="D417" s="7" t="s">
        <v>36</v>
      </c>
      <c r="E417" s="6"/>
      <c r="F417" s="11" t="s">
        <v>2435</v>
      </c>
      <c r="G417" s="10"/>
      <c r="H417" s="14" t="s">
        <v>2436</v>
      </c>
      <c r="I417" s="6"/>
      <c r="J417" s="8" t="s">
        <v>1248</v>
      </c>
      <c r="K417" s="10" t="s">
        <v>2437</v>
      </c>
      <c r="L417" s="10" t="s">
        <v>2438</v>
      </c>
      <c r="M417" s="6" t="s">
        <v>43</v>
      </c>
      <c r="N417" s="24" t="s">
        <v>2439</v>
      </c>
      <c r="O417" s="11" t="s">
        <v>2440</v>
      </c>
      <c r="P417" s="12"/>
      <c r="Q417" s="13"/>
      <c r="R417" s="9"/>
      <c r="S417" s="9"/>
      <c r="T417" s="9"/>
      <c r="U417" s="9"/>
      <c r="V417" s="9"/>
      <c r="W417" s="9"/>
      <c r="X417" s="13"/>
      <c r="Y417" s="17" t="s">
        <v>45</v>
      </c>
      <c r="Z417" s="9" t="s">
        <v>2441</v>
      </c>
      <c r="AA417" s="12" t="str">
        <f t="shared" si="1"/>
        <v>{
    "id": "M6-NyO-51a-I-1-EN-EN",
    "stimulus": "&lt;p&gt;Put these integers in order from lowest to highest.&lt;/p&gt;",
    "hint": "&lt;p&gt;An integer is &lt;b&gt;lower&lt;/b&gt; than another if it is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"asc"
        }
    }
}</v>
      </c>
      <c r="AB417" s="13" t="str">
        <f t="shared" si="2"/>
        <v>M6-NyO-51a-I-1</v>
      </c>
      <c r="AC417" s="13" t="str">
        <f t="shared" si="3"/>
        <v>M6-NyO-51a-I-1-EN</v>
      </c>
      <c r="AD417" s="8" t="s">
        <v>47</v>
      </c>
      <c r="AE417" s="8" t="s">
        <v>572</v>
      </c>
      <c r="AF417" s="13"/>
      <c r="AG417" s="8" t="s">
        <v>49</v>
      </c>
    </row>
    <row r="418" ht="112.5" customHeight="1">
      <c r="A418" s="6" t="s">
        <v>2433</v>
      </c>
      <c r="B418" s="6" t="s">
        <v>2434</v>
      </c>
      <c r="C418" s="6" t="s">
        <v>35</v>
      </c>
      <c r="D418" s="7" t="s">
        <v>36</v>
      </c>
      <c r="E418" s="6"/>
      <c r="F418" s="11" t="s">
        <v>2442</v>
      </c>
      <c r="G418" s="10"/>
      <c r="H418" s="14" t="s">
        <v>2436</v>
      </c>
      <c r="I418" s="6"/>
      <c r="J418" s="8" t="s">
        <v>1255</v>
      </c>
      <c r="K418" s="10" t="s">
        <v>2437</v>
      </c>
      <c r="L418" s="10" t="s">
        <v>2438</v>
      </c>
      <c r="M418" s="6" t="s">
        <v>43</v>
      </c>
      <c r="N418" s="24" t="s">
        <v>2443</v>
      </c>
      <c r="O418" s="11" t="s">
        <v>2440</v>
      </c>
      <c r="P418" s="12"/>
      <c r="Q418" s="13"/>
      <c r="R418" s="9"/>
      <c r="S418" s="9"/>
      <c r="T418" s="9"/>
      <c r="U418" s="9"/>
      <c r="V418" s="9"/>
      <c r="W418" s="9"/>
      <c r="X418" s="13"/>
      <c r="Y418" s="17" t="s">
        <v>45</v>
      </c>
      <c r="Z418" s="9" t="s">
        <v>2444</v>
      </c>
      <c r="AA418" s="12" t="str">
        <f t="shared" si="1"/>
        <v>{
    "id": "M6-NyO-51a-I-2-EN-EN",
    "stimulus": "&lt;p&gt;Put these integers in order from highest to lowest.&lt;/p&gt;",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"desc"
        }
    }
}</v>
      </c>
      <c r="AB418" s="13" t="str">
        <f t="shared" si="2"/>
        <v>M6-NyO-51a-I-2</v>
      </c>
      <c r="AC418" s="13" t="str">
        <f t="shared" si="3"/>
        <v>M6-NyO-51a-I-2-EN</v>
      </c>
      <c r="AD418" s="8" t="s">
        <v>47</v>
      </c>
      <c r="AE418" s="8" t="s">
        <v>572</v>
      </c>
      <c r="AF418" s="13"/>
      <c r="AG418" s="8" t="s">
        <v>49</v>
      </c>
    </row>
    <row r="419" ht="112.5" customHeight="1">
      <c r="A419" s="6" t="s">
        <v>2433</v>
      </c>
      <c r="B419" s="6" t="s">
        <v>2434</v>
      </c>
      <c r="C419" s="6" t="s">
        <v>50</v>
      </c>
      <c r="D419" s="7" t="s">
        <v>36</v>
      </c>
      <c r="E419" s="6"/>
      <c r="F419" s="10" t="s">
        <v>2445</v>
      </c>
      <c r="G419" s="10" t="s">
        <v>167</v>
      </c>
      <c r="H419" s="14" t="s">
        <v>2446</v>
      </c>
      <c r="I419" s="6"/>
      <c r="J419" s="6" t="s">
        <v>196</v>
      </c>
      <c r="K419" s="10" t="s">
        <v>2437</v>
      </c>
      <c r="L419" s="11" t="s">
        <v>2447</v>
      </c>
      <c r="M419" s="6" t="s">
        <v>43</v>
      </c>
      <c r="N419" s="24" t="s">
        <v>2439</v>
      </c>
      <c r="O419" s="11" t="s">
        <v>2440</v>
      </c>
      <c r="P419" s="12"/>
      <c r="Q419" s="13"/>
      <c r="R419" s="9"/>
      <c r="S419" s="9"/>
      <c r="T419" s="9"/>
      <c r="U419" s="9"/>
      <c r="V419" s="9"/>
      <c r="W419" s="9"/>
      <c r="X419" s="13"/>
      <c r="Y419" s="17" t="s">
        <v>45</v>
      </c>
      <c r="Z419" s="9" t="s">
        <v>2448</v>
      </c>
      <c r="AA419" s="12" t="str">
        <f t="shared" si="1"/>
        <v>{
    "id": "M6-NyO-51a-E-1-EN-EN",
    "stimulus": "&lt;p&gt;Drag the following integers to complete this inequality.&lt;/p&gt;",
    "template": "&lt;div style=\"display:flex; justify-content:center;\"&gt;{{response}}&amp;nbsp;&lt;&amp;nbsp;{{response}}&amp;nbsp;&lt;&amp;nbsp;{{response}}&lt;/div&gt;",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"math.min({{Q1}},{{Q2}},{{Q3}})"
            },
            {
                "name": "A2",
                "label": "{{function}}",
                "function": "{{Q1}}+{{Q2}}+{{Q3}}-math.min({{Q1}},{{Q2}},{{Q3}})-math.max({{Q1}},{{Q2}},{{Q3}})"
            },
            {
                "name": "A3",
                "label": "{{function}}",
                "function": "math.max({{Q1}},{{Q2}},{{Q3}})"
            }
        ],
        "uniques": true
    },
    "algorithm": {
        "name": "calculateOperation",
        "template": "Cloze with drag &amp; drop",
        "params": {
            "keyboard": "INTERMEDIATE"
        }
    }
}</v>
      </c>
      <c r="AB419" s="13" t="str">
        <f t="shared" si="2"/>
        <v>M6-NyO-51a-E-1</v>
      </c>
      <c r="AC419" s="13" t="str">
        <f t="shared" si="3"/>
        <v>M6-NyO-51a-E-1-EN</v>
      </c>
      <c r="AD419" s="8" t="s">
        <v>47</v>
      </c>
      <c r="AE419" s="8" t="s">
        <v>572</v>
      </c>
      <c r="AF419" s="13"/>
      <c r="AG419" s="8" t="s">
        <v>49</v>
      </c>
    </row>
    <row r="420" ht="112.5" customHeight="1">
      <c r="A420" s="6" t="s">
        <v>2433</v>
      </c>
      <c r="B420" s="6" t="s">
        <v>2434</v>
      </c>
      <c r="C420" s="6" t="s">
        <v>50</v>
      </c>
      <c r="D420" s="7" t="s">
        <v>36</v>
      </c>
      <c r="E420" s="6"/>
      <c r="F420" s="10" t="s">
        <v>2445</v>
      </c>
      <c r="G420" s="11" t="s">
        <v>2449</v>
      </c>
      <c r="H420" s="14" t="s">
        <v>2446</v>
      </c>
      <c r="I420" s="6"/>
      <c r="J420" s="6" t="s">
        <v>196</v>
      </c>
      <c r="K420" s="10" t="s">
        <v>2437</v>
      </c>
      <c r="L420" s="11" t="s">
        <v>2450</v>
      </c>
      <c r="M420" s="6" t="s">
        <v>43</v>
      </c>
      <c r="N420" s="24" t="s">
        <v>2443</v>
      </c>
      <c r="O420" s="11" t="s">
        <v>2440</v>
      </c>
      <c r="P420" s="12"/>
      <c r="Q420" s="13"/>
      <c r="R420" s="9"/>
      <c r="S420" s="9"/>
      <c r="T420" s="9"/>
      <c r="U420" s="9"/>
      <c r="V420" s="9"/>
      <c r="W420" s="9"/>
      <c r="X420" s="13"/>
      <c r="Y420" s="17" t="s">
        <v>45</v>
      </c>
      <c r="Z420" s="9" t="s">
        <v>2451</v>
      </c>
      <c r="AA420" s="12" t="str">
        <f t="shared" si="1"/>
        <v>{
    "id": "M6-NyO-51a-E-2-EN-EN",
    "stimulus": "&lt;p&gt;Drag the following integers to complete this inequality.&lt;/p&gt;",
    "template": "&lt;div style=\"display:flex; justify-content:center;\"&gt;{{response}}&amp;nbsp;&gt;&amp;nbsp;{{response}}&amp;nbsp;&gt;&amp;nbsp;{{response}}&lt;/div&gt;",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"math.max({{Q1}},{{Q2}},{{Q3}})"
            },
            {
                "name": "A2",
                "label": "{{function}}",
                "function": "{{Q1}}+{{Q2}}+{{Q3}}-math.min({{Q1}},{{Q2}},{{Q3}})-math.max({{Q1}},{{Q2}},{{Q3}})"
            },
            {
                "name": "A3",
                "label": "{{function}}",
                "function": "math.min({{Q1}},{{Q2}},{{Q3}})"
            }
        ],
        "uniques": true
    },
    "algorithm": {
        "name": "calculateOperation",
        "template": "Cloze with drag &amp; drop",
        "params": {
            "keyboard": "INTERMEDIATE"
        }
    }
}</v>
      </c>
      <c r="AB420" s="13" t="str">
        <f t="shared" si="2"/>
        <v>M6-NyO-51a-E-2</v>
      </c>
      <c r="AC420" s="13" t="str">
        <f t="shared" si="3"/>
        <v>M6-NyO-51a-E-2-EN</v>
      </c>
      <c r="AD420" s="8" t="s">
        <v>47</v>
      </c>
      <c r="AE420" s="8" t="s">
        <v>572</v>
      </c>
      <c r="AF420" s="13"/>
      <c r="AG420" s="8" t="s">
        <v>49</v>
      </c>
    </row>
    <row r="421" ht="112.5" customHeight="1">
      <c r="A421" s="6" t="s">
        <v>2433</v>
      </c>
      <c r="B421" s="6" t="s">
        <v>2434</v>
      </c>
      <c r="C421" s="6" t="s">
        <v>69</v>
      </c>
      <c r="D421" s="7" t="s">
        <v>36</v>
      </c>
      <c r="E421" s="6"/>
      <c r="F421" s="11" t="s">
        <v>2452</v>
      </c>
      <c r="G421" s="10"/>
      <c r="H421" s="10" t="s">
        <v>2453</v>
      </c>
      <c r="I421" s="6" t="s">
        <v>212</v>
      </c>
      <c r="J421" s="8" t="s">
        <v>162</v>
      </c>
      <c r="K421" s="11" t="s">
        <v>2454</v>
      </c>
      <c r="L421" s="11" t="s">
        <v>2455</v>
      </c>
      <c r="M421" s="6" t="s">
        <v>43</v>
      </c>
      <c r="N421" s="10" t="s">
        <v>2456</v>
      </c>
      <c r="O421" s="11" t="s">
        <v>2457</v>
      </c>
      <c r="P421" s="12"/>
      <c r="Q421" s="13"/>
      <c r="R421" s="9"/>
      <c r="S421" s="9"/>
      <c r="T421" s="9"/>
      <c r="U421" s="9"/>
      <c r="V421" s="9"/>
      <c r="W421" s="9"/>
      <c r="X421" s="13"/>
      <c r="Y421" s="17" t="s">
        <v>45</v>
      </c>
      <c r="Z421" s="9" t="s">
        <v>2458</v>
      </c>
      <c r="AA421" s="12" t="str">
        <f t="shared" si="1"/>
        <v>{
    "id": "M6-NyO-51a-A-1-EN-EN",
    "stimulus": "&lt;p&gt;Sean has made this table with the profits or losses he has had from his business during the first semester of the year. Look at it and select the month with the highest losses from the options.&lt;/p&gt;&lt;table style=\"width: 100%;\"&gt;&lt;tbody&gt;&lt;tr&gt;&lt;td style=\"width: 50.0%; text-align: center; background-color: #BDB1FB; color: #FFFFFF;\"&gt;&lt;b&gt;Month&lt;/b&gt;&lt;/td&gt;&lt;td style=\"width: 50.0%; text-align: center; background-color: #BDB1FB; color: #FFFFFF;\"&gt;&lt;b&gt;Income&lt;/b&gt;&lt;/td&gt;&lt;/tr&gt;&lt;tr&gt;&lt;td style=\"width: 50.0%; text-align: center;\"&gt;January&lt;/td&gt;&lt;td style=\"width: 50.0%; text-align: center;\"&gt;{{Q1}}&lt;/td&gt;&lt;/tr&gt;&lt;tr&gt;&lt;td style=\"width: 50.0%; text-align: center;\"&gt;February&lt;/td&gt;&lt;td style=\"width: 50.0%; text-align: center;\"&gt;{{Q2}}&lt;/td&gt;&lt;/tr&gt;&lt;tr&gt;&lt;td style=\"width: 50.0%; text-align: center;\"&gt;March&lt;/td&gt;&lt;td style=\"width: 50.0%; text-align: center;\"&gt;{{Q3}}&lt;/td&gt;&lt;/tr&gt;&lt;tr&gt;&lt;td style=\"width: 50.0%; text-align: center;\"&gt;April&lt;/td&gt;&lt;td style=\"width: 50.0%; text-align: center;\"&gt;{{Q4}}&lt;/td&gt;&lt;/tr&gt;&lt;tr&gt;&lt;td style=\"width: 50.0%; text-align: center;\"&gt;May&lt;/td&gt;&lt;td style=\"width: 50.0%; text-align: center;\"&gt;{{Q5}}&lt;/td&gt;&lt;/tr&gt;&lt;tr&gt;&lt;td style=\"width: 50.0%; text-align: center;\"&gt;June&lt;/td&gt;&lt;td style=\"width: 50.0%; text-align: center;\"&gt;{{Q6}}&lt;/td&gt;&lt;/tr&gt;&lt;/tbody&gt;&lt;/table&gt;",
    "hint": "&lt;p&gt;Money losses are represented by negative numbers.&lt;/p&gt;",
    "feedback": "&lt;p&gt;Money losses are represented by negative numbers.&lt;/p&gt;&lt;p&gt;An integer is &lt;b&gt;lower&lt;/b&gt; than another if it is located to its left on the number line.&lt;/p&gt;&lt;div style=\"display:flex; justify-content:center;\"&gt;&lt;img src=\"https://blueberry-assets.oneclick.es/M6_NyO_51a_1.svg\" width=\"700\"&gt;&lt;/img&gt;&lt;/div&gt;",
    "seed": {
        "parameters": [
            {
                "name": "Q1",
                "label": null,
                "min": -10,
                "max": 100,
                "step": 1
            },
            {
                "name": "Q2",
                "label": null,
                "min": -100,
                "max": -20,
                "step": 1
            },
            {
                "name": "Q3",
                "label": null,
                "min": -10,
                "max": 100,
                "step": 1
            },
            {
                "name": "Q4",
                "label": null,
                "min": -100,
                "max": -20,
                "step": 1
            },
            {
                "name": "Q5",
                "label": null,
                "min": -10,
                "max": 100,
                "step": 1
            },
            {
                "name": "Q6",
                "label": null,
                "min": -100,
                "max": -20,
                "step": 1
            }
        ],
        "calculated": [
            {
                "name": "A1",
                "label": "{{function}}",
                "function": "January",
                "incorrect": true
            },
            {
                "name": "A2",
                "label": "{{function}}",
                "function": "February"
            },
            {
                "name": "A3",
                "label": "{{function}}",
                "function": "March",
                "incorrect": true
            },
            {
                "name": "A4",
                "label": "{{function}}",
                "function": "April"
            },
            {
                "name": "A5",
                "label": "{{function}}",
                "function": "May",
                "incorrect": true
            },
            {
                "name": "A6",
                "label": "{{function}}",
                "function": "June"
            }
        ],
        "uniques": true
    },
    "algorithm": {
        "name": "trueFalse",
        "template": "Multiple choice – standard",
        "params": {
            "countCorrect": 1,
            "countIncorrect": 2,
            "showCheckIcon":  false,
                    "columns": 3
                }
            }
        }</v>
      </c>
      <c r="AB421" s="13" t="str">
        <f t="shared" si="2"/>
        <v>M6-NyO-51a-A-1</v>
      </c>
      <c r="AC421" s="13" t="str">
        <f t="shared" si="3"/>
        <v>M6-NyO-51a-A-1-EN</v>
      </c>
      <c r="AD421" s="8" t="s">
        <v>47</v>
      </c>
      <c r="AE421" s="8" t="s">
        <v>572</v>
      </c>
      <c r="AF421" s="13"/>
      <c r="AG421" s="8" t="s">
        <v>49</v>
      </c>
    </row>
    <row r="422" ht="112.5" customHeight="1">
      <c r="A422" s="6" t="s">
        <v>2433</v>
      </c>
      <c r="B422" s="6" t="s">
        <v>2434</v>
      </c>
      <c r="C422" s="6" t="s">
        <v>69</v>
      </c>
      <c r="D422" s="7" t="s">
        <v>36</v>
      </c>
      <c r="E422" s="6"/>
      <c r="F422" s="11" t="s">
        <v>2459</v>
      </c>
      <c r="G422" s="10"/>
      <c r="H422" s="10" t="s">
        <v>2460</v>
      </c>
      <c r="I422" s="6" t="s">
        <v>212</v>
      </c>
      <c r="J422" s="8" t="s">
        <v>1971</v>
      </c>
      <c r="K422" s="10" t="s">
        <v>2461</v>
      </c>
      <c r="L422" s="10" t="s">
        <v>128</v>
      </c>
      <c r="M422" s="6" t="s">
        <v>43</v>
      </c>
      <c r="N422" s="25" t="s">
        <v>2439</v>
      </c>
      <c r="O422" s="14" t="s">
        <v>2440</v>
      </c>
      <c r="P422" s="12"/>
      <c r="Q422" s="13"/>
      <c r="R422" s="9"/>
      <c r="S422" s="9"/>
      <c r="T422" s="9"/>
      <c r="U422" s="9"/>
      <c r="V422" s="9"/>
      <c r="W422" s="9"/>
      <c r="X422" s="13"/>
      <c r="Y422" s="17" t="s">
        <v>45</v>
      </c>
      <c r="Z422" s="9" t="s">
        <v>2462</v>
      </c>
      <c r="AA422" s="12" t="str">
        <f t="shared" si="1"/>
        <v>{
    "id": "M6-NyO-51a-A-2-EN-EN",
    "stimulus": "&lt;p&gt;Stephanie has noted these four integers in her notebook to put them in order from lowest to highest. What is the solution?&lt;/p&gt;",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-20,
                "max": 20,
                "step": 1
            },
            {
                "name": "Q2",
                "label": null,
                "min": -20,
                "max": 20,
                "step": 1
            },
            {
                "name": "Q3",
                "label": null,
                "min": -20,
                "max": 20,
                "step": 1
            },
            {
                "name": "Q4",
                "label": null,
                "min": -20,
                "max": 20,
                "step": 1
            }
        ],
        "calculated": [
            {
                "name": "A1",
                "label": "{{function}}",
                "function": "{{Q1}}"
            },
            {
                "name": "A2",
                "label": "{{function}}",
                "function": "{{Q2}}"
            },
            {
                "name": "A3",
                "label": "{{function}}",
                "function": "{{Q3}}"
            },
            {
                "name": "A4",
                "label": "{{function}}",
                "function": "{{Q4}}"
            }
        ],
        "uniques": true
    },
    "algorithm": {
        "name": "orderNumbers",
        "params": {
            "order": "asc"
        }
    }
}</v>
      </c>
      <c r="AB422" s="13" t="str">
        <f t="shared" si="2"/>
        <v>M6-NyO-51a-A-2</v>
      </c>
      <c r="AC422" s="13" t="str">
        <f t="shared" si="3"/>
        <v>M6-NyO-51a-A-2-EN</v>
      </c>
      <c r="AD422" s="8" t="s">
        <v>47</v>
      </c>
      <c r="AE422" s="8" t="s">
        <v>572</v>
      </c>
      <c r="AF422" s="13"/>
      <c r="AG422" s="8" t="s">
        <v>49</v>
      </c>
    </row>
    <row r="423" ht="112.5" customHeight="1">
      <c r="A423" s="6" t="s">
        <v>2433</v>
      </c>
      <c r="B423" s="6" t="s">
        <v>2434</v>
      </c>
      <c r="C423" s="6" t="s">
        <v>69</v>
      </c>
      <c r="D423" s="7" t="s">
        <v>36</v>
      </c>
      <c r="E423" s="6"/>
      <c r="F423" s="11" t="s">
        <v>2463</v>
      </c>
      <c r="G423" s="10"/>
      <c r="H423" s="14" t="s">
        <v>2464</v>
      </c>
      <c r="I423" s="6" t="s">
        <v>212</v>
      </c>
      <c r="J423" s="8" t="s">
        <v>162</v>
      </c>
      <c r="K423" s="10" t="s">
        <v>2465</v>
      </c>
      <c r="L423" s="11" t="s">
        <v>2466</v>
      </c>
      <c r="M423" s="6" t="s">
        <v>43</v>
      </c>
      <c r="N423" s="10" t="s">
        <v>2467</v>
      </c>
      <c r="O423" s="11" t="s">
        <v>2468</v>
      </c>
      <c r="P423" s="9"/>
      <c r="Q423" s="13"/>
      <c r="R423" s="12"/>
      <c r="S423" s="12"/>
      <c r="T423" s="12"/>
      <c r="U423" s="12"/>
      <c r="V423" s="12"/>
      <c r="W423" s="12"/>
      <c r="X423" s="14"/>
      <c r="Y423" s="17" t="s">
        <v>45</v>
      </c>
      <c r="Z423" s="9" t="s">
        <v>2469</v>
      </c>
      <c r="AA423" s="12" t="str">
        <f t="shared" si="1"/>
        <v>{
    "id": "M6-NyO-51a-A-3-EN-EN",
    "stimulus": "&lt;p&gt;A research vessel has collected these water temperatures from a lake over several months. Choose the highest temperature from the options.&lt;/p&gt;&lt;table style=\"width: 100%;\"&gt;&lt;tbody&gt;&lt;tr&gt;&lt;td style=\"width: 50.0%; text-align: center; background-color: #BDB1FB; color: #FFFFFF;\"&gt;&lt;b&gt;Month&lt;/b&gt;&lt;/td&gt;&lt;td style=\"width: 50.0%; text-align: center; background-color: #BDB1FB; color: #FFFFFF;\"&gt;&lt;b&gt;Temperature (°F)&lt;/b&gt;&lt;/td&gt;&lt;/tr&gt;&lt;tr&gt;&lt;td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"&lt;p&gt;Temperatures above 0 °F are represented by positive numbers.&lt;/p&gt;",
    "feedback": "&lt;p&gt;Temperatures above 0 °F are represented by positive numbers.&lt;/p&gt;&lt;p&gt;An integer is &lt;b&gt;higher&lt;/b&gt; than another if it is located to its right on the number line.&lt;/p&gt;&lt;div style=\"display:flex; justify-content:center;\"&gt;&lt;img src=\"https://blueberry-assets.oneclick.es/M6_NyO_51a_1.svg\" width=\"700\"&gt;&lt;/img&gt;&lt;/div&gt;",
    "seed": {
        "parameters": [
            {
                "name": "Q1",
                "label": null,
                "list": [
                    "April",
                    "March",
                    "June"
                ]
            },
            {
                "name": "Q2",
                "label": null,
                "list": [
                    "January",
                    "February"
                ]
            },
            {
                "name": "Q3",
                "label": null,
                "list": [
                    "July",
                    "August"
                ]
            },
            {
                "name": "Q4",
                "label": null,
                "list": [
                    "September",
                    "October",
                    "November"
                ]
            },
            {
                "name": "Q5",
                "label": null,
                "min": -6,
                "max": -4,
                "step": 1
            },
            {
                "name": "Q6",
                "label": null,
                "min": 0,
                "max": 10,
                "step": 1
            },
            {
                "name": "Q7",
                "label": null,
                "min": -3,
                "max": -1,
                "step": 1
            },
            {
                "name": "Q8",
                "label": null,
                "min": 11,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AB423" s="13" t="str">
        <f t="shared" si="2"/>
        <v>M6-NyO-51a-A-3</v>
      </c>
      <c r="AC423" s="13" t="str">
        <f t="shared" si="3"/>
        <v>M6-NyO-51a-A-3-EN</v>
      </c>
      <c r="AD423" s="8" t="s">
        <v>47</v>
      </c>
      <c r="AE423" s="8" t="s">
        <v>572</v>
      </c>
      <c r="AF423" s="13"/>
      <c r="AG423" s="8" t="s">
        <v>49</v>
      </c>
    </row>
    <row r="424" ht="112.5" customHeight="1">
      <c r="A424" s="8" t="s">
        <v>2470</v>
      </c>
      <c r="B424" s="8" t="s">
        <v>2471</v>
      </c>
      <c r="C424" s="8" t="s">
        <v>35</v>
      </c>
      <c r="D424" s="7" t="s">
        <v>36</v>
      </c>
      <c r="E424" s="6"/>
      <c r="F424" s="11" t="s">
        <v>2472</v>
      </c>
      <c r="G424" s="10" t="s">
        <v>2473</v>
      </c>
      <c r="H424" s="14"/>
      <c r="I424" s="6" t="s">
        <v>212</v>
      </c>
      <c r="J424" s="6" t="s">
        <v>196</v>
      </c>
      <c r="K424" s="11" t="s">
        <v>2474</v>
      </c>
      <c r="L424" s="11" t="s">
        <v>2475</v>
      </c>
      <c r="M424" s="6" t="s">
        <v>43</v>
      </c>
      <c r="N424" s="11" t="s">
        <v>2089</v>
      </c>
      <c r="O424" s="11" t="s">
        <v>2089</v>
      </c>
      <c r="P424" s="12"/>
      <c r="Q424" s="13"/>
      <c r="R424" s="12"/>
      <c r="S424" s="12"/>
      <c r="T424" s="12"/>
      <c r="U424" s="12"/>
      <c r="V424" s="12"/>
      <c r="W424" s="12"/>
      <c r="X424" s="13"/>
      <c r="Y424" s="17" t="s">
        <v>45</v>
      </c>
      <c r="Z424" s="9" t="s">
        <v>2476</v>
      </c>
      <c r="AA424" s="12" t="str">
        <f t="shared" si="1"/>
        <v>{"id":"M6-NyO-63a-I-1-EN-EN","stimulus":"&lt;p&gt;Drag the absolute value of these numbers.&lt;/p&gt;","template":"&lt;p style=\"text-align:center;\"&gt;|{{Q1}}| = {{response}}&lt;/p&gt;&lt;p style=\"text-align:center;\"&gt;|{{Q2}}| = {{response}}&lt;/p&gt;&lt;p style=\"text-align:center;\"&gt;|{{Q3}}| = {{response}}&lt;/p&gt;","hint":"&lt;p&gt;The absolute value of a number is its distance to 0.&lt;/p&gt;","feedback":"&lt;p&gt;The absolute value of a number is its distance to 0.&lt;/p&gt;","seed":{"parameters":[{"name":"Q1","label":null,"list":[-10,-9,-8,-7,-6,-5,-4,-3,-2,-1,1,2,3,4,5,6,7,8,9,10]},{"name":"Q2","label":null,"list":[-10,-9,-8,-7,-6,-5,-4,-3,-2,-1,1,2,3,4,5,6,7,8,9,10]},{"name":"Q3","label":null,"list":[-10,-9,-8,-7,-6,-5,-4,-3,-2,-1,1,2,3,4,5,6,7,8,9,10]}],"calculated":[{"name":"A1","label":"{{function}}","function":"math.abs({{Q1}})"},{"name":"A2","label":"{{function}}","function":"math.abs({{Q2}})"},{"name":"A3","label":"{{function}}","function":"math.abs({{Q3}})"},{"name":"A4","label":"{{function}}","function":"-math.abs({{Q1}})","incorrect":true},{"name":"A5","label":"{{function}}","function":"-math.abs({{Q2}})","incorrect":true},{"name":"A6","label":"{{function}}","function":"-math.abs({{Q3}})","incorrect":true}],"uniques":true},"algorithm":{"name":"calculateOperation","template":"Cloze with drag &amp; drop"}}</v>
      </c>
      <c r="AB424" s="13" t="str">
        <f t="shared" si="2"/>
        <v>M6-NyO-63a-I-1</v>
      </c>
      <c r="AC424" s="13" t="str">
        <f t="shared" si="3"/>
        <v>M6-NyO-63a-I-1-EN</v>
      </c>
      <c r="AD424" s="13"/>
      <c r="AE424" s="8"/>
      <c r="AF424" s="13"/>
      <c r="AG424" s="8" t="s">
        <v>49</v>
      </c>
    </row>
    <row r="425" ht="112.5" customHeight="1">
      <c r="A425" s="8" t="s">
        <v>2470</v>
      </c>
      <c r="B425" s="8" t="s">
        <v>2471</v>
      </c>
      <c r="C425" s="8" t="s">
        <v>50</v>
      </c>
      <c r="D425" s="7" t="s">
        <v>36</v>
      </c>
      <c r="E425" s="6"/>
      <c r="F425" s="11" t="s">
        <v>2092</v>
      </c>
      <c r="G425" s="11" t="s">
        <v>2477</v>
      </c>
      <c r="H425" s="14"/>
      <c r="I425" s="6" t="s">
        <v>212</v>
      </c>
      <c r="J425" s="8" t="s">
        <v>168</v>
      </c>
      <c r="K425" s="11" t="s">
        <v>2478</v>
      </c>
      <c r="L425" s="10" t="s">
        <v>2479</v>
      </c>
      <c r="M425" s="6" t="s">
        <v>43</v>
      </c>
      <c r="N425" s="11" t="s">
        <v>2089</v>
      </c>
      <c r="O425" s="11" t="s">
        <v>2089</v>
      </c>
      <c r="P425" s="12"/>
      <c r="Q425" s="13"/>
      <c r="R425" s="12"/>
      <c r="S425" s="12"/>
      <c r="T425" s="12"/>
      <c r="U425" s="12"/>
      <c r="V425" s="12"/>
      <c r="W425" s="12"/>
      <c r="X425" s="13"/>
      <c r="Y425" s="17" t="s">
        <v>45</v>
      </c>
      <c r="Z425" s="9" t="s">
        <v>2480</v>
      </c>
      <c r="AA425" s="12" t="str">
        <f t="shared" si="1"/>
        <v>{"id":"M6-NyO-63a-E-1-EN-EN","stimulus":"&lt;p&gt;Calculate this absolute value.&lt;/p&gt;","template":"&lt;p style=\"text-align:center;\"&gt;|{{Q1}}| = {{response}}&lt;/p&gt;","hint":"&lt;p&gt;The absolute value of a number is its distance to 0.&lt;/p&gt;","feedback":"&lt;p&gt;The absolute value of a number is its distance to 0.&lt;/p&gt;","seed":{"parameters":[{"name":"Q1","label":null,"min":-10,"max":10,"step":1}],"calculated":[{"name":"A1","label":"{{function}}","function":"math.abs({{Q1}})"}],"uniques":true},"algorithm":{"name":"calculateOperation","params":{"method":"equivLiteral","keyboard":"NUMERICAL"}}}</v>
      </c>
      <c r="AB425" s="13" t="str">
        <f t="shared" si="2"/>
        <v>M6-NyO-63a-E-1</v>
      </c>
      <c r="AC425" s="13" t="str">
        <f t="shared" si="3"/>
        <v>M6-NyO-63a-E-1-EN</v>
      </c>
      <c r="AD425" s="13"/>
      <c r="AE425" s="8"/>
      <c r="AF425" s="13"/>
      <c r="AG425" s="8" t="s">
        <v>49</v>
      </c>
    </row>
    <row r="426" ht="112.5" customHeight="1">
      <c r="A426" s="8" t="s">
        <v>2470</v>
      </c>
      <c r="B426" s="8" t="s">
        <v>2471</v>
      </c>
      <c r="C426" s="8" t="s">
        <v>69</v>
      </c>
      <c r="D426" s="7" t="s">
        <v>36</v>
      </c>
      <c r="E426" s="6"/>
      <c r="F426" s="11" t="s">
        <v>2481</v>
      </c>
      <c r="G426" s="11" t="s">
        <v>2482</v>
      </c>
      <c r="H426" s="14"/>
      <c r="I426" s="6" t="s">
        <v>212</v>
      </c>
      <c r="J426" s="8" t="s">
        <v>168</v>
      </c>
      <c r="K426" s="11" t="s">
        <v>2483</v>
      </c>
      <c r="L426" s="10" t="s">
        <v>2479</v>
      </c>
      <c r="M426" s="6" t="s">
        <v>43</v>
      </c>
      <c r="N426" s="11" t="s">
        <v>2089</v>
      </c>
      <c r="O426" s="11" t="s">
        <v>2089</v>
      </c>
      <c r="P426" s="12"/>
      <c r="Q426" s="13"/>
      <c r="R426" s="12"/>
      <c r="S426" s="12"/>
      <c r="T426" s="12"/>
      <c r="U426" s="12"/>
      <c r="V426" s="12"/>
      <c r="W426" s="12"/>
      <c r="X426" s="13"/>
      <c r="Y426" s="17" t="s">
        <v>45</v>
      </c>
      <c r="Z426" s="9" t="s">
        <v>2484</v>
      </c>
      <c r="AA426" s="12" t="str">
        <f t="shared" si="1"/>
        <v>{
    "id": "M6-NyO-63a-A-1-EN-EN",
    "stimulus": "&lt;p&gt;Peter has a balance in his account of −${{Q1}}. How much money does he have to pay back?&lt;/p&gt;",
    "template": "&lt;p&gt;He has to pay back ${{response}}.&lt;/p&gt;",
    "hint": "&lt;p&gt;The absolute value of a number is its distance from 0.&lt;/p&gt;",
    "feedback": "&lt;p&gt;The absolute value of a number is its distance from 0.&lt;/p&gt;",
    "seed": {
        "parameters": [
            {
                "name": "Q1",
                "label": null,
                "min": 200,
                "max": 10,
                "step": 1
            }
        ],
        "calculated": [
            {
                "name": "A1",
                "label": "{{function}}",
                "function": "{{Q1}}"
            }
        ],
        "uniques": true
    },
    "algorithm": {
        "name": "calculateOperation",
        "params": {
            "method": "equivLiteral",
            "keyboard": "NUMERICAL"
        }
    }
}</v>
      </c>
      <c r="AB426" s="13" t="str">
        <f t="shared" si="2"/>
        <v>M6-NyO-63a-A-1</v>
      </c>
      <c r="AC426" s="13" t="str">
        <f t="shared" si="3"/>
        <v>M6-NyO-63a-A-1-EN</v>
      </c>
      <c r="AD426" s="13"/>
      <c r="AE426" s="8"/>
      <c r="AF426" s="13"/>
      <c r="AG426" s="8" t="s">
        <v>49</v>
      </c>
    </row>
    <row r="427" ht="112.5" customHeight="1">
      <c r="A427" s="8" t="s">
        <v>2470</v>
      </c>
      <c r="B427" s="8" t="s">
        <v>2471</v>
      </c>
      <c r="C427" s="8" t="s">
        <v>69</v>
      </c>
      <c r="D427" s="7" t="s">
        <v>36</v>
      </c>
      <c r="E427" s="6"/>
      <c r="F427" s="11" t="s">
        <v>2485</v>
      </c>
      <c r="G427" s="11" t="s">
        <v>2486</v>
      </c>
      <c r="H427" s="14"/>
      <c r="I427" s="6" t="s">
        <v>212</v>
      </c>
      <c r="J427" s="8" t="s">
        <v>168</v>
      </c>
      <c r="K427" s="11" t="s">
        <v>2487</v>
      </c>
      <c r="L427" s="10" t="s">
        <v>2488</v>
      </c>
      <c r="M427" s="6" t="s">
        <v>43</v>
      </c>
      <c r="N427" s="11" t="s">
        <v>2089</v>
      </c>
      <c r="O427" s="11" t="s">
        <v>2089</v>
      </c>
      <c r="P427" s="12"/>
      <c r="Q427" s="13"/>
      <c r="R427" s="12"/>
      <c r="S427" s="12"/>
      <c r="T427" s="12"/>
      <c r="U427" s="12"/>
      <c r="V427" s="12"/>
      <c r="W427" s="12"/>
      <c r="X427" s="13"/>
      <c r="Y427" s="17" t="s">
        <v>45</v>
      </c>
      <c r="Z427" s="9" t="s">
        <v>2489</v>
      </c>
      <c r="AA427" s="12" t="str">
        <f t="shared" si="1"/>
        <v>{"id":"M6-NyO-63a-A-2-EN-EN","stimulus":"&lt;p&gt;{{Q1}} lives in a city in the Netherlands that is {{Q2}} m high. How many meters below sea level is it?&lt;/p&gt;","template":"&lt;p&gt;It is {{response}} m below sea level.&lt;/p&gt;","hint":"&lt;p&gt;The absolute value of a number is its distance from 0.&lt;/p&gt;","feedback":"&lt;p&gt;The absolute value of a number is its distance from 0.&lt;/p&gt;","seed":{"parameters":[{"name":"Q1","label":null,"list":["Helen","Becca","Angie","Grace","Emma","Mia","Michelle","Miranda"]},{"name":"Q2","label":null,"min":-6.2,"max":-1.5,"step":0.1}],"calculated":[{"name":"A1","label":"{{function}}","function":"math.abs({{Q2}})"}],"uniques":true},"algorithm":{"name":"calculateOperation","params":{"method":"equivLiteral","keyboard":"NUMERICAL"}}}</v>
      </c>
      <c r="AB427" s="13" t="str">
        <f t="shared" si="2"/>
        <v>M6-NyO-63a-A-2</v>
      </c>
      <c r="AC427" s="13" t="str">
        <f t="shared" si="3"/>
        <v>M6-NyO-63a-A-2-EN</v>
      </c>
      <c r="AD427" s="13"/>
      <c r="AE427" s="8"/>
      <c r="AF427" s="13"/>
      <c r="AG427" s="8" t="s">
        <v>49</v>
      </c>
    </row>
    <row r="428" ht="112.5" customHeight="1">
      <c r="A428" s="8" t="s">
        <v>2470</v>
      </c>
      <c r="B428" s="8" t="s">
        <v>2471</v>
      </c>
      <c r="C428" s="8" t="s">
        <v>69</v>
      </c>
      <c r="D428" s="7" t="s">
        <v>36</v>
      </c>
      <c r="E428" s="6"/>
      <c r="F428" s="11" t="s">
        <v>2490</v>
      </c>
      <c r="G428" s="11" t="s">
        <v>2491</v>
      </c>
      <c r="H428" s="14"/>
      <c r="I428" s="6" t="s">
        <v>212</v>
      </c>
      <c r="J428" s="8" t="s">
        <v>168</v>
      </c>
      <c r="K428" s="11" t="s">
        <v>2492</v>
      </c>
      <c r="L428" s="10" t="s">
        <v>2479</v>
      </c>
      <c r="M428" s="6" t="s">
        <v>43</v>
      </c>
      <c r="N428" s="11" t="s">
        <v>2089</v>
      </c>
      <c r="O428" s="11" t="s">
        <v>2089</v>
      </c>
      <c r="P428" s="12"/>
      <c r="Q428" s="13"/>
      <c r="R428" s="12"/>
      <c r="S428" s="12"/>
      <c r="T428" s="12"/>
      <c r="U428" s="12"/>
      <c r="V428" s="12"/>
      <c r="W428" s="12"/>
      <c r="X428" s="13"/>
      <c r="Y428" s="17" t="s">
        <v>45</v>
      </c>
      <c r="Z428" s="9" t="s">
        <v>2493</v>
      </c>
      <c r="AA428" s="12" t="str">
        <f t="shared" si="1"/>
        <v>{"id":"M6-NyO-63a-A-3-EN-EN","stimulus":"&lt;p&gt;A submarine sails at {{Q1}} m depth. How many meters are there between the sea surface and the submarine?&lt;/p&gt;","template":"&lt;p&gt;There are {{response}} m.&lt;/p&gt;","hint":"&lt;p&gt;The absolute value of a number is its distance to 0.&lt;/p&gt;","feedback":"&lt;p&gt;The absolute value of a number is its distance to 0.&lt;/p&gt;","seed":{"parameters":[{"name":"Q1","label":null,"min":-500,"max":-10,"step":1}],"calculated":[{"name":"A1","label":"{{function}}","function":"math.abs({{Q1}})"}],"uniques":true},"algorithm":{"name":"calculateOperation","params":{"method":"equivLiteral","keyboard":"NUMERICAL"}}}</v>
      </c>
      <c r="AB428" s="13" t="str">
        <f t="shared" si="2"/>
        <v>M6-NyO-63a-A-3</v>
      </c>
      <c r="AC428" s="13" t="str">
        <f t="shared" si="3"/>
        <v>M6-NyO-63a-A-3-EN</v>
      </c>
      <c r="AD428" s="13"/>
      <c r="AE428" s="8"/>
      <c r="AF428" s="13"/>
      <c r="AG428" s="8" t="s">
        <v>49</v>
      </c>
    </row>
    <row r="429" ht="112.5" customHeight="1">
      <c r="A429" s="8" t="s">
        <v>2494</v>
      </c>
      <c r="B429" s="8" t="s">
        <v>2495</v>
      </c>
      <c r="C429" s="8" t="s">
        <v>35</v>
      </c>
      <c r="D429" s="7" t="s">
        <v>36</v>
      </c>
      <c r="E429" s="6"/>
      <c r="F429" s="11" t="s">
        <v>2496</v>
      </c>
      <c r="G429" s="10"/>
      <c r="H429" s="14"/>
      <c r="I429" s="6" t="s">
        <v>212</v>
      </c>
      <c r="J429" s="8" t="s">
        <v>162</v>
      </c>
      <c r="K429" s="11" t="s">
        <v>2497</v>
      </c>
      <c r="L429" s="11" t="s">
        <v>2498</v>
      </c>
      <c r="M429" s="6" t="s">
        <v>43</v>
      </c>
      <c r="N429" s="11" t="s">
        <v>2499</v>
      </c>
      <c r="O429" s="11" t="s">
        <v>2499</v>
      </c>
      <c r="P429" s="12"/>
      <c r="Q429" s="13"/>
      <c r="R429" s="12"/>
      <c r="S429" s="12"/>
      <c r="T429" s="12"/>
      <c r="U429" s="12"/>
      <c r="V429" s="12"/>
      <c r="W429" s="12"/>
      <c r="X429" s="13"/>
      <c r="Y429" s="17" t="s">
        <v>45</v>
      </c>
      <c r="Z429" s="9" t="s">
        <v>2500</v>
      </c>
      <c r="AA429" s="12" t="str">
        <f t="shared" si="1"/>
        <v>{
    "id": "M6-NyO-63b-I-1-EN-EN",
    "stimulus": "&lt;p&gt;Select the correct comparison.&lt;/p&gt;",
    "hint": "&lt;p&gt;The number that is more distant from 0 has a higher absolute value.&lt;/p&gt;",
    "feedback": "&lt;p&gt;The number that is more distant from 0 has a higher absolute value.&lt;/p&gt;",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v>
      </c>
      <c r="AB429" s="13" t="str">
        <f t="shared" si="2"/>
        <v>M6-NyO-63b-I-1</v>
      </c>
      <c r="AC429" s="13" t="str">
        <f t="shared" si="3"/>
        <v>M6-NyO-63b-I-1-EN</v>
      </c>
      <c r="AD429" s="13"/>
      <c r="AE429" s="8"/>
      <c r="AF429" s="13"/>
      <c r="AG429" s="8" t="s">
        <v>49</v>
      </c>
    </row>
    <row r="430" ht="112.5" customHeight="1">
      <c r="A430" s="8" t="s">
        <v>2494</v>
      </c>
      <c r="B430" s="8" t="s">
        <v>2495</v>
      </c>
      <c r="C430" s="8" t="s">
        <v>50</v>
      </c>
      <c r="D430" s="7" t="s">
        <v>36</v>
      </c>
      <c r="E430" s="6"/>
      <c r="F430" s="11" t="s">
        <v>2501</v>
      </c>
      <c r="G430" s="11" t="s">
        <v>2502</v>
      </c>
      <c r="H430" s="14"/>
      <c r="I430" s="6" t="s">
        <v>212</v>
      </c>
      <c r="J430" s="6" t="s">
        <v>196</v>
      </c>
      <c r="K430" s="11" t="s">
        <v>2503</v>
      </c>
      <c r="L430" s="11" t="s">
        <v>2504</v>
      </c>
      <c r="M430" s="6" t="s">
        <v>43</v>
      </c>
      <c r="N430" s="11" t="s">
        <v>2499</v>
      </c>
      <c r="O430" s="11" t="s">
        <v>2499</v>
      </c>
      <c r="P430" s="12"/>
      <c r="Q430" s="13"/>
      <c r="R430" s="12"/>
      <c r="S430" s="12"/>
      <c r="T430" s="12"/>
      <c r="U430" s="12"/>
      <c r="V430" s="12"/>
      <c r="W430" s="12"/>
      <c r="X430" s="13"/>
      <c r="Y430" s="17" t="s">
        <v>45</v>
      </c>
      <c r="Z430" s="9" t="s">
        <v>2505</v>
      </c>
      <c r="AA430" s="12" t="str">
        <f t="shared" si="1"/>
        <v>{
    "id": "M6-NyO-63b-E-1-EN-EN",
    "stimulus": "&lt;p&gt;Drag to compare the absolute values.&lt;/p&gt;",
    "template": "&lt;p style=\"text-align:center\"&gt;{{response}} &lt; {{response}}&lt;/p&gt;",
    "hint": "&lt;p&gt;The number that is more distant from 0 has a higher absolute value.&lt;/p&gt;",
    "feedback": "&lt;p&gt;The number that is more distant from 0 has a higher absolute value.&lt;/p&gt;",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v>
      </c>
      <c r="AB430" s="13" t="str">
        <f t="shared" si="2"/>
        <v>M6-NyO-63b-E-1</v>
      </c>
      <c r="AC430" s="13" t="str">
        <f t="shared" si="3"/>
        <v>M6-NyO-63b-E-1-EN</v>
      </c>
      <c r="AD430" s="13"/>
      <c r="AE430" s="8"/>
      <c r="AF430" s="13"/>
      <c r="AG430" s="8" t="s">
        <v>49</v>
      </c>
    </row>
    <row r="431" ht="112.5" customHeight="1">
      <c r="A431" s="8" t="s">
        <v>2494</v>
      </c>
      <c r="B431" s="8" t="s">
        <v>2495</v>
      </c>
      <c r="C431" s="8" t="s">
        <v>69</v>
      </c>
      <c r="D431" s="7" t="s">
        <v>36</v>
      </c>
      <c r="E431" s="6"/>
      <c r="F431" s="11" t="s">
        <v>2506</v>
      </c>
      <c r="G431" s="10"/>
      <c r="H431" s="14"/>
      <c r="I431" s="6" t="s">
        <v>212</v>
      </c>
      <c r="J431" s="8" t="s">
        <v>2507</v>
      </c>
      <c r="K431" s="11" t="s">
        <v>2508</v>
      </c>
      <c r="L431" s="11" t="s">
        <v>2509</v>
      </c>
      <c r="M431" s="17" t="s">
        <v>43</v>
      </c>
      <c r="N431" s="11" t="s">
        <v>2499</v>
      </c>
      <c r="O431" s="11" t="s">
        <v>2499</v>
      </c>
      <c r="P431" s="12"/>
      <c r="Q431" s="13"/>
      <c r="R431" s="12"/>
      <c r="S431" s="12"/>
      <c r="T431" s="12"/>
      <c r="U431" s="12"/>
      <c r="V431" s="12"/>
      <c r="W431" s="12"/>
      <c r="X431" s="13"/>
      <c r="Y431" s="17" t="s">
        <v>45</v>
      </c>
      <c r="Z431" s="9" t="s">
        <v>2510</v>
      </c>
      <c r="AA431" s="12" t="str">
        <f t="shared" si="1"/>
        <v>{
    "id": "M6-NyO-63b-A-1-EN-EN",
    "stimulus": "&lt;p&gt;{{Q8}} has a balance of {{T1}} in their account, and {{Q9}} has a balance of {{T2}}. Who is closer to having $0?&lt;/p&gt;",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"Q8",
                "label": null,
                "list": [
                    "Amelia",
                    "Helen",
                    "Caroline",
                    "Diana"
                ]
            },
            {
                "name": "Q9",
                "label": null,
                "list": [
                    "Ernest",
                    "Felix",
                    "Gael",
                    "Hugh"
                ]
            }
        ],
        "calculated": [
            {
                "name": "T1",
                "label": "{{function}}",
                "function": "{{Q1}} &lt; 0 ? '−$' + math.abs({{Q1}}) : '$' + math.abs({{Q1}})",
                "temp": true
            },
            {
                "name": "T2",
                "label": "{{function}}",
                "function": "{{Q2}} &lt; 0 ? '−$' + math.abs({{Q2}}) : '$' + math.abs({{Q2}})",
                "temp": true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v>
      </c>
      <c r="AB431" s="13" t="str">
        <f t="shared" si="2"/>
        <v>M6-NyO-63b-A-1</v>
      </c>
      <c r="AC431" s="13" t="str">
        <f t="shared" si="3"/>
        <v>M6-NyO-63b-A-1-EN</v>
      </c>
      <c r="AD431" s="13"/>
      <c r="AE431" s="8"/>
      <c r="AF431" s="13"/>
      <c r="AG431" s="8" t="s">
        <v>49</v>
      </c>
    </row>
    <row r="432" ht="112.5" customHeight="1">
      <c r="A432" s="8" t="s">
        <v>2494</v>
      </c>
      <c r="B432" s="8" t="s">
        <v>2495</v>
      </c>
      <c r="C432" s="8" t="s">
        <v>69</v>
      </c>
      <c r="D432" s="7" t="s">
        <v>36</v>
      </c>
      <c r="E432" s="6"/>
      <c r="F432" s="11" t="s">
        <v>2511</v>
      </c>
      <c r="G432" s="10"/>
      <c r="H432" s="14"/>
      <c r="I432" s="6" t="s">
        <v>212</v>
      </c>
      <c r="J432" s="8" t="s">
        <v>2507</v>
      </c>
      <c r="K432" s="11" t="s">
        <v>2512</v>
      </c>
      <c r="L432" s="11" t="s">
        <v>2513</v>
      </c>
      <c r="M432" s="17" t="s">
        <v>43</v>
      </c>
      <c r="N432" s="11" t="s">
        <v>2499</v>
      </c>
      <c r="O432" s="11" t="s">
        <v>2499</v>
      </c>
      <c r="P432" s="12"/>
      <c r="Q432" s="13"/>
      <c r="R432" s="12"/>
      <c r="S432" s="12"/>
      <c r="T432" s="12"/>
      <c r="U432" s="12"/>
      <c r="V432" s="12"/>
      <c r="W432" s="12"/>
      <c r="X432" s="13"/>
      <c r="Y432" s="17" t="s">
        <v>45</v>
      </c>
      <c r="Z432" s="9" t="s">
        <v>2514</v>
      </c>
      <c r="AA432" s="12" t="str">
        <f t="shared" si="1"/>
        <v>{
    "id": "M6-NyO-63b-A-2-EN-EN",
    "stimulus": "&lt;p&gt;{{Q8}} lives in a city at {{Q1}}° latitude and {{Q9}}, in another city at {{Q2}}° latitude. Who lives farther from the equator, at 0° latitude?&lt;/p&gt;",
    "hint": "&lt;p&gt;The number that is more distant from 0 has a higher absolute value.&lt;/p&gt;",
    "feedback": "&lt;p&gt;The number that is more distant from 0 has a higher absolute value.&lt;/p&gt;",
    "seed": {
        "parameters": [
            {
                "name": "Q1",
                "label": null,
                "min": -60,
                "max": 60,
                "step": 1
            },
            {
                "name": "Q2",
                "label": null,
                "min": -60,
                "max": 60,
                "step": 1
            },
            {
                "name": "Q8",
                "label": null,
                "list": [
                    "Mike",
                    "Peter",
                    "Liam",
                    "John"
                ]
            },
            {
                "name": "Q9",
                "label": null,
                "list": [
                    "Marissa",
                    "Patricia",
                    "Nicole",
                    "Lucy"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v>
      </c>
      <c r="AB432" s="13" t="str">
        <f t="shared" si="2"/>
        <v>M6-NyO-63b-A-2</v>
      </c>
      <c r="AC432" s="13" t="str">
        <f t="shared" si="3"/>
        <v>M6-NyO-63b-A-2-EN</v>
      </c>
      <c r="AD432" s="13"/>
      <c r="AE432" s="8"/>
      <c r="AF432" s="13"/>
      <c r="AG432" s="8" t="s">
        <v>49</v>
      </c>
    </row>
    <row r="433" ht="112.5" customHeight="1">
      <c r="A433" s="8" t="s">
        <v>2494</v>
      </c>
      <c r="B433" s="8" t="s">
        <v>2495</v>
      </c>
      <c r="C433" s="8" t="s">
        <v>69</v>
      </c>
      <c r="D433" s="7" t="s">
        <v>36</v>
      </c>
      <c r="E433" s="6"/>
      <c r="F433" s="11" t="s">
        <v>2515</v>
      </c>
      <c r="G433" s="10"/>
      <c r="H433" s="14"/>
      <c r="I433" s="6" t="s">
        <v>212</v>
      </c>
      <c r="J433" s="8" t="s">
        <v>2507</v>
      </c>
      <c r="K433" s="11" t="s">
        <v>2516</v>
      </c>
      <c r="L433" s="11" t="s">
        <v>2517</v>
      </c>
      <c r="M433" s="17" t="s">
        <v>43</v>
      </c>
      <c r="N433" s="11" t="s">
        <v>2499</v>
      </c>
      <c r="O433" s="11" t="s">
        <v>2499</v>
      </c>
      <c r="P433" s="12"/>
      <c r="Q433" s="13"/>
      <c r="R433" s="12"/>
      <c r="S433" s="12"/>
      <c r="T433" s="12"/>
      <c r="U433" s="12"/>
      <c r="V433" s="12"/>
      <c r="W433" s="12"/>
      <c r="X433" s="13"/>
      <c r="Y433" s="17" t="s">
        <v>45</v>
      </c>
      <c r="Z433" s="9" t="s">
        <v>2518</v>
      </c>
      <c r="AA433" s="12" t="str">
        <f t="shared" si="1"/>
        <v>{
    "id": "M6-NyO-63b-A-3-EN-EN",
    "stimulus": "&lt;p&gt;Two {{Q3}} mines have been found. The first one was at {{Q1}} m, while the second one, at {{Q2}} m. Which one is farther from sea level?&lt;/p&gt;",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"Q3",
                "label": null,
                "list": [
                    "coal",
                    "lead",
                    "gold",
                    "silver"
                ]
            }
        ],
        "calculated": [
            {
                "name": "A1",
                "label": "{{function}}",
                "function": "math.abs({{Q1}}) &gt; math.abs({{Q2}}) ? 'The first one' : 'The second one'"
            },
            {
                "name": "A2",
                "label": "{{function}}",
                "function": "math.abs({{Q1}}) &lt; math.abs({{Q2}}) ? 'The first one' : 'The second one'",
                "incorrect": true
            }
        ],
        "uniques": true
    },
    "algorithm": {
        "name": "trueFalse",
        "template": "Multiple choice – standard",
        "params": {
            "countCorrect": 1,
            "countIncorrect": 1,
            "showCheckIcon": false,
            "columns": 2
        }
    }
}</v>
      </c>
      <c r="AB433" s="13" t="str">
        <f t="shared" si="2"/>
        <v>M6-NyO-63b-A-3</v>
      </c>
      <c r="AC433" s="13" t="str">
        <f t="shared" si="3"/>
        <v>M6-NyO-63b-A-3-EN</v>
      </c>
      <c r="AD433" s="13"/>
      <c r="AE433" s="8"/>
      <c r="AF433" s="13"/>
      <c r="AG433" s="8" t="s">
        <v>49</v>
      </c>
    </row>
    <row r="434" ht="112.5" customHeight="1">
      <c r="A434" s="6" t="s">
        <v>2519</v>
      </c>
      <c r="B434" s="10" t="s">
        <v>2520</v>
      </c>
      <c r="C434" s="27" t="s">
        <v>35</v>
      </c>
      <c r="D434" s="7" t="s">
        <v>36</v>
      </c>
      <c r="E434" s="6"/>
      <c r="F434" s="11" t="s">
        <v>2521</v>
      </c>
      <c r="G434" s="11" t="s">
        <v>2522</v>
      </c>
      <c r="H434" s="14"/>
      <c r="I434" s="13" t="s">
        <v>212</v>
      </c>
      <c r="J434" s="6" t="s">
        <v>852</v>
      </c>
      <c r="K434" s="11" t="s">
        <v>2523</v>
      </c>
      <c r="L434" s="11" t="s">
        <v>2524</v>
      </c>
      <c r="M434" s="13" t="s">
        <v>43</v>
      </c>
      <c r="N434" s="11" t="s">
        <v>2525</v>
      </c>
      <c r="O434" s="11" t="s">
        <v>2526</v>
      </c>
      <c r="P434" s="12"/>
      <c r="Q434" s="13"/>
      <c r="R434" s="12"/>
      <c r="S434" s="12"/>
      <c r="T434" s="12"/>
      <c r="U434" s="12"/>
      <c r="V434" s="12"/>
      <c r="W434" s="12"/>
      <c r="X434" s="13"/>
      <c r="Y434" s="17" t="s">
        <v>45</v>
      </c>
      <c r="Z434" s="9" t="s">
        <v>2527</v>
      </c>
      <c r="AA434" s="12" t="str">
        <f t="shared" si="1"/>
        <v>{
    "id": "M6-NyO-54a-I-1-EN-EN",
    "stimulus": "&lt;p&gt;Choose the correct result of this calculation.&lt;/p&gt;",
    "template": "&lt;p style=\"text-align:center;\"&gt;({{Q1}} + {{Q2}})&lt;sup&gt;{{Q4}}&lt;/sup&gt; + {{Q3}}&lt;sup&gt;{{Q5}}&lt;/sup&gt; = {{response}}&lt;/p&gt;",
    "hint": "&lt;p&gt;First, calculate the parenthesis and the powers.&lt;/p&gt;",
    "feedback": "&lt;p&gt;First, the parenthesis is to be calculated:&lt;/p&gt;&lt;p style=\"text-align:center;\"&gt;({{Q1}} + {{Q2}})&lt;sup&gt;{{Q4}}&lt;/sup&gt; + {{Q3}}&lt;sup&gt;{{Q5}}&lt;/sup&gt; = {{T1}}&lt;sup&gt;{{Q4}}&lt;/sup&gt; + {{Q3}}&lt;sup&gt;{{Q5}}&lt;/sup&gt;&lt;/p&gt;&lt;p&gt;Then, powers:&lt;/p&gt;&lt;p style=\"text-align:center;\"&gt;{{T1}}&lt;sup&gt;{{Q4}}&lt;/sup&gt; + {{Q3}}&lt;sup&gt;{{Q5}}&lt;/sup&gt; = {{T2}} + {{T3}}&lt;/p&gt;&lt;p&gt;Finally, the addition:&lt;/p&gt;&lt;p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v>
      </c>
      <c r="AB434" s="13" t="str">
        <f t="shared" si="2"/>
        <v>M6-NyO-54a-I-1</v>
      </c>
      <c r="AC434" s="13" t="str">
        <f t="shared" si="3"/>
        <v>M6-NyO-54a-I-1-EN</v>
      </c>
      <c r="AD434" s="13"/>
      <c r="AE434" s="13"/>
      <c r="AF434" s="8"/>
      <c r="AG434" s="8" t="s">
        <v>49</v>
      </c>
    </row>
    <row r="435" ht="112.5" customHeight="1">
      <c r="A435" s="6" t="s">
        <v>2519</v>
      </c>
      <c r="B435" s="10" t="s">
        <v>2520</v>
      </c>
      <c r="C435" s="27" t="s">
        <v>35</v>
      </c>
      <c r="D435" s="7" t="s">
        <v>36</v>
      </c>
      <c r="E435" s="6"/>
      <c r="F435" s="11" t="s">
        <v>2521</v>
      </c>
      <c r="G435" s="11" t="s">
        <v>2528</v>
      </c>
      <c r="H435" s="14"/>
      <c r="I435" s="13" t="s">
        <v>212</v>
      </c>
      <c r="J435" s="6" t="s">
        <v>852</v>
      </c>
      <c r="K435" s="11" t="s">
        <v>2529</v>
      </c>
      <c r="L435" s="11" t="s">
        <v>2530</v>
      </c>
      <c r="M435" s="13" t="s">
        <v>43</v>
      </c>
      <c r="N435" s="11" t="s">
        <v>2531</v>
      </c>
      <c r="O435" s="10" t="s">
        <v>2532</v>
      </c>
      <c r="P435" s="12"/>
      <c r="Q435" s="13"/>
      <c r="R435" s="12"/>
      <c r="S435" s="12"/>
      <c r="T435" s="12"/>
      <c r="U435" s="12"/>
      <c r="V435" s="12"/>
      <c r="W435" s="12"/>
      <c r="X435" s="13"/>
      <c r="Y435" s="17" t="s">
        <v>45</v>
      </c>
      <c r="Z435" s="9" t="s">
        <v>2533</v>
      </c>
      <c r="AA435" s="12" t="str">
        <f t="shared" si="1"/>
        <v>{
    "id": "M6-NyO-54a-I-2-EN-EN",
    "stimulus": "&lt;p&gt;Choose the correct result of this calculation.&lt;/p&gt;",
    "template": "&lt;p style=\"text-align:center;\"&gt;{{Q1}}&lt;sup&gt;{{Q2}}&lt;/sup&gt; + {{Q3}}&lt;sup&gt;{{Q4}}&lt;/sup&gt; = {{response}}&lt;/p&gt;",
    "hint": "&lt;p&gt;First, calculate the powers.&lt;/p&gt;",
    "feedback": "&lt;p&gt;First, powers are to be calculated:&lt;/p&gt;&lt;p style=\"text-align:center\"&gt;{{Q1}}&lt;sup&gt;{{Q2}}&lt;/sup&gt; + {{Q3}}&lt;sup&gt;{{Q4}}&lt;/sup&gt; = {{T1}} + {{T2}}&lt;/p&gt;&lt;p&gt;Then, the addition is carried out:&lt;/p&gt;&lt;p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v>
      </c>
      <c r="AB435" s="13" t="str">
        <f t="shared" si="2"/>
        <v>M6-NyO-54a-I-2</v>
      </c>
      <c r="AC435" s="13" t="str">
        <f t="shared" si="3"/>
        <v>M6-NyO-54a-I-2-EN</v>
      </c>
      <c r="AD435" s="13"/>
      <c r="AE435" s="13"/>
      <c r="AF435" s="8"/>
      <c r="AG435" s="8" t="s">
        <v>49</v>
      </c>
    </row>
    <row r="436" ht="112.5" customHeight="1">
      <c r="A436" s="6" t="s">
        <v>2519</v>
      </c>
      <c r="B436" s="10" t="s">
        <v>2520</v>
      </c>
      <c r="C436" s="27" t="s">
        <v>35</v>
      </c>
      <c r="D436" s="7" t="s">
        <v>36</v>
      </c>
      <c r="E436" s="6"/>
      <c r="F436" s="11" t="s">
        <v>2521</v>
      </c>
      <c r="G436" s="11" t="s">
        <v>2534</v>
      </c>
      <c r="H436" s="14"/>
      <c r="I436" s="13" t="s">
        <v>212</v>
      </c>
      <c r="J436" s="6" t="s">
        <v>852</v>
      </c>
      <c r="K436" s="11" t="s">
        <v>2535</v>
      </c>
      <c r="L436" s="11" t="s">
        <v>2536</v>
      </c>
      <c r="M436" s="13" t="s">
        <v>43</v>
      </c>
      <c r="N436" s="11" t="s">
        <v>2531</v>
      </c>
      <c r="O436" s="10" t="s">
        <v>2537</v>
      </c>
      <c r="P436" s="12"/>
      <c r="Q436" s="13"/>
      <c r="R436" s="12"/>
      <c r="S436" s="12"/>
      <c r="T436" s="12"/>
      <c r="U436" s="12"/>
      <c r="V436" s="12"/>
      <c r="W436" s="12"/>
      <c r="X436" s="13"/>
      <c r="Y436" s="17" t="s">
        <v>45</v>
      </c>
      <c r="Z436" s="9" t="s">
        <v>2538</v>
      </c>
      <c r="AA436" s="12" t="str">
        <f t="shared" si="1"/>
        <v>{
    "id": "M6-NyO-54a-I-3-EN-EN",
    "stimulus": "&lt;p&gt;Choose the correct result of this calculation.&lt;/p&gt;",
    "template": "&lt;p style=\"text-align:center;\"&gt;{{Q1}}&lt;sup&gt;3&lt;/sup&gt; − {{Q2}}&lt;sup&gt;2&lt;/sup&gt; = {{response}}&lt;/p&gt;",
    "hint": "&lt;p&gt;First, calculate the powers.&lt;/p&gt;",
    "feedback": "&lt;p&gt;First, powers are to be calculated:&lt;/p&gt;&lt;p style=\"text-align:center\"&gt;{{Q1}}&lt;sup&gt;3&lt;/sup&gt; − {{Q2}}&lt;sup&gt;2&lt;/sup&gt; = {{T1}} − {{T2}}&lt;/p&gt;&lt;p&gt;Then, the subtraction is carried out:&lt;/p&gt;&lt;p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v>
      </c>
      <c r="AB436" s="13" t="str">
        <f t="shared" si="2"/>
        <v>M6-NyO-54a-I-3</v>
      </c>
      <c r="AC436" s="13" t="str">
        <f t="shared" si="3"/>
        <v>M6-NyO-54a-I-3-EN</v>
      </c>
      <c r="AD436" s="13"/>
      <c r="AE436" s="13"/>
      <c r="AF436" s="8"/>
      <c r="AG436" s="8" t="s">
        <v>49</v>
      </c>
    </row>
    <row r="437" ht="112.5" customHeight="1">
      <c r="A437" s="6" t="s">
        <v>2519</v>
      </c>
      <c r="B437" s="10" t="s">
        <v>2520</v>
      </c>
      <c r="C437" s="28" t="s">
        <v>50</v>
      </c>
      <c r="D437" s="7" t="s">
        <v>36</v>
      </c>
      <c r="E437" s="6"/>
      <c r="F437" s="11" t="s">
        <v>2539</v>
      </c>
      <c r="G437" s="11" t="s">
        <v>2540</v>
      </c>
      <c r="H437" s="14"/>
      <c r="I437" s="13" t="s">
        <v>212</v>
      </c>
      <c r="J437" s="8" t="s">
        <v>2541</v>
      </c>
      <c r="K437" s="11" t="s">
        <v>2542</v>
      </c>
      <c r="L437" s="10" t="s">
        <v>2543</v>
      </c>
      <c r="M437" s="13" t="s">
        <v>43</v>
      </c>
      <c r="N437" s="10" t="s">
        <v>2544</v>
      </c>
      <c r="O437" s="10" t="s">
        <v>2545</v>
      </c>
      <c r="P437" s="12"/>
      <c r="Q437" s="13"/>
      <c r="R437" s="12"/>
      <c r="S437" s="12"/>
      <c r="T437" s="12"/>
      <c r="U437" s="12"/>
      <c r="V437" s="12"/>
      <c r="W437" s="12"/>
      <c r="X437" s="13"/>
      <c r="Y437" s="17" t="s">
        <v>45</v>
      </c>
      <c r="Z437" s="9" t="s">
        <v>2546</v>
      </c>
      <c r="AA437" s="12" t="str">
        <f t="shared" si="1"/>
        <v>{
    "id": "M6-NyO-54a-E-1-EN-EN",
    "stimulus": "&lt;p&gt;Solve this calculation.&lt;/p&gt;",
    "template": "&lt;p style=\"text-align:center;\"&gt;({{T1}} − {{Q2}})&lt;sup&gt;{{Q3}}&lt;/sup&gt; + ({{T2}} − {{Q5}})&lt;sup&gt;{{Q6}}&lt;/sup&gt; = {{response}}&lt;/p&gt;",
    "hint": "&lt;p&gt;First, calculate the parentheses and the powers.&lt;/p&gt;",
    "feedback": "&lt;p&gt;First, parentheses are to be calculated:&lt;/p&gt;&lt;p style=\"text-align:center;\"&gt;({{T1}} − {{Q2}})&lt;sup&gt;{{Q3}}&lt;/sup&gt; + ({{T2}} − {{Q5}})&lt;sup&gt;{{Q6}}&lt;/sup&gt; = {{Q1}}&lt;sup&gt;{{Q3}}&lt;/sup&gt; + {{Q4}}&lt;sup&gt;{{Q6}}&lt;/sup&gt;&lt;/p&gt;&lt;p&gt;Then, powers:&lt;/p&gt;&lt;p style=\"text-align:center;\"&gt;{{Q1}}&lt;sup&gt;{{Q3}}&lt;/sup&gt; + {{Q4}}&lt;sup&gt;{{Q6}}&lt;/sup&gt; = {{T3}} + {{T4}}&lt;/p&gt;&lt;p&gt;Finally, the addition:&lt;/p&gt;&lt;p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v>
      </c>
      <c r="AB437" s="13" t="str">
        <f t="shared" si="2"/>
        <v>M6-NyO-54a-E-1</v>
      </c>
      <c r="AC437" s="13" t="str">
        <f t="shared" si="3"/>
        <v>M6-NyO-54a-E-1-EN</v>
      </c>
      <c r="AD437" s="13"/>
      <c r="AE437" s="13"/>
      <c r="AF437" s="8"/>
      <c r="AG437" s="8" t="s">
        <v>49</v>
      </c>
    </row>
    <row r="438" ht="112.5" customHeight="1">
      <c r="A438" s="6" t="s">
        <v>2519</v>
      </c>
      <c r="B438" s="10" t="s">
        <v>2520</v>
      </c>
      <c r="C438" s="28" t="s">
        <v>50</v>
      </c>
      <c r="D438" s="7" t="s">
        <v>36</v>
      </c>
      <c r="E438" s="6"/>
      <c r="F438" s="11" t="s">
        <v>2539</v>
      </c>
      <c r="G438" s="11" t="s">
        <v>2547</v>
      </c>
      <c r="H438" s="14"/>
      <c r="I438" s="13" t="s">
        <v>212</v>
      </c>
      <c r="J438" s="8" t="s">
        <v>2541</v>
      </c>
      <c r="K438" s="11" t="s">
        <v>2548</v>
      </c>
      <c r="L438" s="10" t="s">
        <v>2549</v>
      </c>
      <c r="M438" s="13" t="s">
        <v>43</v>
      </c>
      <c r="N438" s="10" t="s">
        <v>2544</v>
      </c>
      <c r="O438" s="11" t="s">
        <v>2550</v>
      </c>
      <c r="P438" s="12"/>
      <c r="Q438" s="13"/>
      <c r="R438" s="12"/>
      <c r="S438" s="12"/>
      <c r="T438" s="12"/>
      <c r="U438" s="12"/>
      <c r="V438" s="12"/>
      <c r="W438" s="12"/>
      <c r="X438" s="13"/>
      <c r="Y438" s="17" t="s">
        <v>45</v>
      </c>
      <c r="Z438" s="9" t="s">
        <v>2551</v>
      </c>
      <c r="AA438" s="12" t="str">
        <f t="shared" si="1"/>
        <v>{
    "id": "M6-NyO-54a-E-2-EN-EN",
    "stimulus": "&lt;p&gt;Solve this calculation.&lt;/p&gt;",
    "template": "&lt;p style=\"text-align:center;\"&gt;&lt;span class=\"fr-math-v2 fr-draggable \" contenteditable=\"false\" data-original-math=\"\\(\\left(\\frac{{{T1}}}{{{Q2}}}\\right)^{{Q3}}\\)\" draggable=\"true\"&gt;\\(\\left(\\frac{{{T1}}}{{{Q2}}}\\right)^{{Q3}}\\)&lt;/span&gt; + {{Q4}}&lt;sup&gt;{{Q5}}&lt;/sup&gt; = {{response}}&lt;/p&gt;",
    "hint": "&lt;p&gt;First, calculate the parenthesis and the powers.&lt;/p&gt;",
    "feedback": "&lt;p&gt;First, the parenthesis is to be calculated:&lt;/p&gt;&lt;p style=\"text-align:center;\"&gt;&lt;span class=\"fr-math-v2 fr-draggable \" contenteditable=\"false\" data-original-math=\"\\(\\left(\\frac{{{T1}}}{{{Q2}}}\\right)^{{Q3}}\\)\" draggable=\"true\"&gt;\\(\\left(\\frac{{{T1}}}{{{Q2}}}\\right)^{{Q3}}\\)&lt;/span&gt; + {{Q4}}&lt;sup&gt;{{Q5}}&lt;/sup&gt; = {{Q1}}&lt;sup&gt;{{Q3}}&lt;/sup&gt; + {{Q4}}&lt;sup&gt;{{Q5}}&lt;/sup&gt;&lt;/p&gt;&lt;p&gt;Then, powers:&lt;/p&gt;&lt;p style=\"text-align:center;\"&gt;{{Q1}}&lt;sup&gt;{{Q3}}&lt;/sup&gt; + {{Q4}}&lt;sup&gt;{{Q5}}&lt;/sup&gt; = {{T2}} + {{T3}}&lt;/p&gt;&lt;p&gt;Finally, the addition:&lt;/p&gt;&lt;p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v>
      </c>
      <c r="AB438" s="13" t="str">
        <f t="shared" si="2"/>
        <v>M6-NyO-54a-E-2</v>
      </c>
      <c r="AC438" s="13" t="str">
        <f t="shared" si="3"/>
        <v>M6-NyO-54a-E-2-EN</v>
      </c>
      <c r="AD438" s="13"/>
      <c r="AE438" s="13"/>
      <c r="AF438" s="8"/>
      <c r="AG438" s="8" t="s">
        <v>49</v>
      </c>
    </row>
    <row r="439" ht="112.5" customHeight="1">
      <c r="A439" s="6" t="s">
        <v>2519</v>
      </c>
      <c r="B439" s="10" t="s">
        <v>2520</v>
      </c>
      <c r="C439" s="28" t="s">
        <v>50</v>
      </c>
      <c r="D439" s="7" t="s">
        <v>36</v>
      </c>
      <c r="E439" s="6"/>
      <c r="F439" s="11" t="s">
        <v>2539</v>
      </c>
      <c r="G439" s="11" t="s">
        <v>2552</v>
      </c>
      <c r="H439" s="14"/>
      <c r="I439" s="13" t="s">
        <v>212</v>
      </c>
      <c r="J439" s="8" t="s">
        <v>2541</v>
      </c>
      <c r="K439" s="11" t="s">
        <v>2553</v>
      </c>
      <c r="L439" s="10" t="s">
        <v>2554</v>
      </c>
      <c r="M439" s="13" t="s">
        <v>43</v>
      </c>
      <c r="N439" s="10" t="s">
        <v>2555</v>
      </c>
      <c r="O439" s="10" t="s">
        <v>2556</v>
      </c>
      <c r="P439" s="12"/>
      <c r="Q439" s="13"/>
      <c r="R439" s="12"/>
      <c r="S439" s="12"/>
      <c r="T439" s="12"/>
      <c r="U439" s="12"/>
      <c r="V439" s="12"/>
      <c r="W439" s="12"/>
      <c r="X439" s="13"/>
      <c r="Y439" s="17" t="s">
        <v>45</v>
      </c>
      <c r="Z439" s="9" t="s">
        <v>2557</v>
      </c>
      <c r="AA439" s="12" t="str">
        <f t="shared" si="1"/>
        <v>{
    "id": "M6-NyO-54a-E-3-EN-EN",
    "stimulus": "&lt;p&gt;Solve this calculation.&lt;/p&gt;",
    "template": "&lt;p style=\"text-align:center;\"&gt;({{T1}} + {{Q2}} − {{Q3}})&lt;sup&gt;{{Q4}}&lt;/sup&gt; = {{response}}&lt;/p&gt;",
    "hint": "&lt;p&gt;First, calculate the parenthesis.&lt;/p&gt;",
    "feedback": "&lt;p&gt;First, the parenthesis is to be calculated:&lt;/p&gt;&lt;p style=\"text-align:center;\"&gt;({{T1}} + {{Q2}} − {{Q3}})&lt;sup&gt;{{Q4}}&lt;/sup&gt; = {{Q1}}&lt;sup&gt;{{Q4}}&lt;/sup&gt;&lt;/p&gt;&lt;p&gt;Then, the power is carried out:&lt;/p&gt;&lt;p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v>
      </c>
      <c r="AB439" s="13" t="str">
        <f t="shared" si="2"/>
        <v>M6-NyO-54a-E-3</v>
      </c>
      <c r="AC439" s="13" t="str">
        <f t="shared" si="3"/>
        <v>M6-NyO-54a-E-3-EN</v>
      </c>
      <c r="AD439" s="13"/>
      <c r="AE439" s="13"/>
      <c r="AF439" s="8"/>
      <c r="AG439" s="8" t="s">
        <v>49</v>
      </c>
    </row>
    <row r="440" ht="112.5" customHeight="1">
      <c r="A440" s="6" t="s">
        <v>2558</v>
      </c>
      <c r="B440" s="10" t="s">
        <v>2559</v>
      </c>
      <c r="C440" s="27" t="s">
        <v>35</v>
      </c>
      <c r="D440" s="7" t="s">
        <v>36</v>
      </c>
      <c r="E440" s="6"/>
      <c r="F440" s="11" t="s">
        <v>2560</v>
      </c>
      <c r="G440" s="10"/>
      <c r="H440" s="14"/>
      <c r="I440" s="13" t="s">
        <v>212</v>
      </c>
      <c r="J440" s="8" t="s">
        <v>2561</v>
      </c>
      <c r="K440" s="11" t="s">
        <v>2562</v>
      </c>
      <c r="L440" s="11" t="s">
        <v>2563</v>
      </c>
      <c r="M440" s="13" t="s">
        <v>43</v>
      </c>
      <c r="N440" s="11" t="s">
        <v>2564</v>
      </c>
      <c r="O440" s="11" t="s">
        <v>2564</v>
      </c>
      <c r="P440" s="12"/>
      <c r="Q440" s="13"/>
      <c r="R440" s="12"/>
      <c r="S440" s="12"/>
      <c r="T440" s="12"/>
      <c r="U440" s="12"/>
      <c r="V440" s="12"/>
      <c r="W440" s="12"/>
      <c r="X440" s="13"/>
      <c r="Y440" s="17" t="s">
        <v>45</v>
      </c>
      <c r="Z440" s="9" t="s">
        <v>2565</v>
      </c>
      <c r="AA440" s="12" t="str">
        <f t="shared" si="1"/>
        <v>{
    "id": "M6-NyO-55a-I-1-EN-EN",
    "stimulus": "&lt;p&gt;Select the algebraic expression for the following statement: “{{Q1}} plus {{Q2}} times &lt;i&gt;{{Q3}}&lt;/i&gt;”.&lt;/p&gt;",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v>
      </c>
      <c r="AB440" s="13" t="str">
        <f t="shared" si="2"/>
        <v>M6-NyO-55a-I-1</v>
      </c>
      <c r="AC440" s="13" t="str">
        <f t="shared" si="3"/>
        <v>M6-NyO-55a-I-1-EN</v>
      </c>
      <c r="AD440" s="13"/>
      <c r="AE440" s="13"/>
      <c r="AF440" s="8"/>
      <c r="AG440" s="8" t="s">
        <v>49</v>
      </c>
    </row>
    <row r="441" ht="112.5" customHeight="1">
      <c r="A441" s="6" t="s">
        <v>2558</v>
      </c>
      <c r="B441" s="10" t="s">
        <v>2559</v>
      </c>
      <c r="C441" s="27" t="s">
        <v>35</v>
      </c>
      <c r="D441" s="7" t="s">
        <v>36</v>
      </c>
      <c r="E441" s="6"/>
      <c r="F441" s="11" t="s">
        <v>2566</v>
      </c>
      <c r="G441" s="10"/>
      <c r="H441" s="14"/>
      <c r="I441" s="13" t="s">
        <v>212</v>
      </c>
      <c r="J441" s="8" t="s">
        <v>2561</v>
      </c>
      <c r="K441" s="11" t="s">
        <v>2567</v>
      </c>
      <c r="L441" s="11" t="s">
        <v>2568</v>
      </c>
      <c r="M441" s="13" t="s">
        <v>43</v>
      </c>
      <c r="N441" s="11" t="s">
        <v>2564</v>
      </c>
      <c r="O441" s="11" t="s">
        <v>2564</v>
      </c>
      <c r="P441" s="12"/>
      <c r="Q441" s="13"/>
      <c r="R441" s="12"/>
      <c r="S441" s="12"/>
      <c r="T441" s="12"/>
      <c r="U441" s="12"/>
      <c r="V441" s="12"/>
      <c r="W441" s="12"/>
      <c r="X441" s="13"/>
      <c r="Y441" s="17" t="s">
        <v>45</v>
      </c>
      <c r="Z441" s="9" t="s">
        <v>2569</v>
      </c>
      <c r="AA441" s="12" t="str">
        <f t="shared" si="1"/>
        <v>{
    "id": "M6-NyO-55a-I-2-EN-EN",
    "stimulus": "&lt;p&gt;Select the algebraic expression for the following statement: “{{Q1}} times &lt;i&gt;{{Q3}},&lt;/i&gt; minus &lt;i&gt;{{Q4}}&lt;/i&gt; divided by {{Q2}}”.&lt;/p&gt;",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v>
      </c>
      <c r="AB441" s="13" t="str">
        <f t="shared" si="2"/>
        <v>M6-NyO-55a-I-2</v>
      </c>
      <c r="AC441" s="13" t="str">
        <f t="shared" si="3"/>
        <v>M6-NyO-55a-I-2-EN</v>
      </c>
      <c r="AD441" s="13"/>
      <c r="AE441" s="13"/>
      <c r="AF441" s="8"/>
      <c r="AG441" s="8" t="s">
        <v>49</v>
      </c>
    </row>
    <row r="442" ht="112.5" customHeight="1">
      <c r="A442" s="6" t="s">
        <v>2558</v>
      </c>
      <c r="B442" s="10" t="s">
        <v>2559</v>
      </c>
      <c r="C442" s="27" t="s">
        <v>35</v>
      </c>
      <c r="D442" s="7" t="s">
        <v>36</v>
      </c>
      <c r="E442" s="6"/>
      <c r="F442" s="11" t="s">
        <v>2570</v>
      </c>
      <c r="G442" s="10"/>
      <c r="H442" s="14"/>
      <c r="I442" s="13" t="s">
        <v>212</v>
      </c>
      <c r="J442" s="8" t="s">
        <v>2561</v>
      </c>
      <c r="K442" s="11" t="s">
        <v>2571</v>
      </c>
      <c r="L442" s="11" t="s">
        <v>2572</v>
      </c>
      <c r="M442" s="13" t="s">
        <v>43</v>
      </c>
      <c r="N442" s="11" t="s">
        <v>2564</v>
      </c>
      <c r="O442" s="11" t="s">
        <v>2564</v>
      </c>
      <c r="P442" s="12"/>
      <c r="Q442" s="13"/>
      <c r="R442" s="12"/>
      <c r="S442" s="12"/>
      <c r="T442" s="12"/>
      <c r="U442" s="12"/>
      <c r="V442" s="12"/>
      <c r="W442" s="12"/>
      <c r="X442" s="13"/>
      <c r="Y442" s="17" t="s">
        <v>45</v>
      </c>
      <c r="Z442" s="9" t="s">
        <v>2573</v>
      </c>
      <c r="AA442" s="12" t="str">
        <f t="shared" si="1"/>
        <v>{"id":"M6-NyO-55a-I-3-EN-EN","stimulus":"&lt;p&gt;Select the algebraic expression for the following statement: “The square of a number plus its half”.&lt;/p&gt;","hint":"&lt;p&gt;Look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3","label":null,"list":["x","y","a","b","c","m","n","p","k"]},{"name":"Q4","label":null,"list":["x","y","a","b","c","m","n","p","k"]}],"calculated":[{"name":"A1","label":"&lt;i&gt;{{Q3}}&lt;/i&gt;&lt;sup&gt;2&lt;/sup&gt; + &lt;span class=\"fr-math-v2 fr-draggable\" contenteditable=\"false\" data-original-math=\"\\(\\frac{{{Q3}}}{2}\\)\" draggable=\"true\"&gt;\\(\\frac{{{Q3}}}{2}\\)&lt;/span&gt;"},{"name":"A2","label":"&lt;i&gt;{{Q3}}&lt;/i&gt;&lt;sup&gt;2&lt;/sup&gt; + &lt;span class=\"fr-math-v2 fr-draggable\" contenteditable=\"false\" data-original-math=\"\\(\\frac{{{Q4}}}{2}\\)\" draggable=\"true\"&gt;\\(\\frac{{{Q4}}}{2}\\)&lt;/span&gt;","incorrect":true},{"name":"A3","label":"2&lt;i&gt;{{Q3}}&lt;/i&gt; + &lt;span class=\"fr-math-v2 fr-draggable\" contenteditable=\"false\" data-original-math=\"\\(\\frac{{{Q3}}}{2}\\)\" draggable=\"true\"&gt;\\(\\frac{{{Q3}}}{2}\\)&lt;/span&gt;","incorrect":true},{"name":"A4","label":"&lt;i&gt;{{Q3}}&lt;/i&gt;&lt;sup&gt;2&lt;/sup&gt; + 2&lt;i&gt;{{Q3}}&lt;/i&gt;","incorrect":true},{"name":"A5","label":"&lt;span class=\"fr-math-v2 fr-draggable\" contenteditable=\"false\" data-original-math=\"\\(\\frac{{{Q3}}^2+{{Q3}}}{2}\\)\" draggable=\"true\"&gt;\\(\\frac{{{Q3}}^2+{{Q3}}}{2}\\)&lt;/span&gt;","incorrect":true},{"name":"A6","label":"&lt;span class=\"fr-math-v2 fr-draggable\" contenteditable=\"false\" data-original-math=\"\\(\\frac{{{Q3}}^2}{2}\\)\" draggable=\"true\"&gt;\\(\\frac{{{Q3}}^2}{2}\\)&lt;/span&gt;","incorrect":true}],"uniques":true},"algorithm":{"name":"trueFalse","template":"Multiple choice – standard","params":{"countCorrect":1,"countIncorrect":2,"showCheckIcon":false,"columns":3}}}</v>
      </c>
      <c r="AB442" s="13" t="str">
        <f t="shared" si="2"/>
        <v>M6-NyO-55a-I-3</v>
      </c>
      <c r="AC442" s="13" t="str">
        <f t="shared" si="3"/>
        <v>M6-NyO-55a-I-3-EN</v>
      </c>
      <c r="AD442" s="13"/>
      <c r="AE442" s="13"/>
      <c r="AF442" s="8"/>
      <c r="AG442" s="8" t="s">
        <v>49</v>
      </c>
    </row>
    <row r="443" ht="112.5" customHeight="1">
      <c r="A443" s="6" t="s">
        <v>2558</v>
      </c>
      <c r="B443" s="10" t="s">
        <v>2559</v>
      </c>
      <c r="C443" s="28" t="s">
        <v>50</v>
      </c>
      <c r="D443" s="7" t="s">
        <v>36</v>
      </c>
      <c r="E443" s="6"/>
      <c r="F443" s="9" t="s">
        <v>2574</v>
      </c>
      <c r="G443" s="11" t="s">
        <v>2575</v>
      </c>
      <c r="H443" s="14"/>
      <c r="I443" s="13" t="s">
        <v>212</v>
      </c>
      <c r="J443" s="8" t="s">
        <v>168</v>
      </c>
      <c r="K443" s="11" t="s">
        <v>2576</v>
      </c>
      <c r="L443" s="24" t="s">
        <v>2577</v>
      </c>
      <c r="M443" s="13" t="s">
        <v>43</v>
      </c>
      <c r="N443" s="11" t="s">
        <v>2578</v>
      </c>
      <c r="O443" s="11" t="s">
        <v>2578</v>
      </c>
      <c r="P443" s="12"/>
      <c r="Q443" s="13"/>
      <c r="R443" s="12"/>
      <c r="S443" s="12"/>
      <c r="T443" s="12"/>
      <c r="U443" s="12"/>
      <c r="V443" s="12"/>
      <c r="W443" s="12"/>
      <c r="X443" s="13"/>
      <c r="Y443" s="17" t="s">
        <v>45</v>
      </c>
      <c r="Z443" s="9" t="s">
        <v>2579</v>
      </c>
      <c r="AA443" s="12" t="str">
        <f t="shared" si="1"/>
        <v>{"id":"M6-NyO-55a-E-1-EN-EN","stimulus":"&lt;p&gt;Type this expression: “{{Q1}} times &lt;i&gt;{{Q3}}&lt;/i&gt; plus half of &lt;i&gt;{{Q4}}&lt;/i&gt;”.&lt;/p&gt;","template":"&lt;p&gt;{{response}}&lt;/p&gt;","hint":"&lt;p&gt;Look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1","label":null,"min":2,"max":10,"step":1},{"name":"Q3","label":null,"list":["x","y","a","b","c","m","n","p","k"]},{"name":"Q4","label":null,"list":["x","y","a","b","c","m","n","p","k"]}],"calculated":[{"name":"A1","label":"2{{Q3}}+\\frac{{{Q4}}}{2}","function":"{{Q1}}{{Q3}}+\\frac{{{Q4}}}{2}"}],"uniques":true},"algorithm":{"name":"calculateOperation","params":{"method":"equivLiteral"}}}</v>
      </c>
      <c r="AB443" s="13" t="str">
        <f t="shared" si="2"/>
        <v>M6-NyO-55a-E-1</v>
      </c>
      <c r="AC443" s="13" t="str">
        <f t="shared" si="3"/>
        <v>M6-NyO-55a-E-1-EN</v>
      </c>
      <c r="AD443" s="13"/>
      <c r="AE443" s="13"/>
      <c r="AF443" s="8"/>
      <c r="AG443" s="8" t="s">
        <v>49</v>
      </c>
    </row>
    <row r="444" ht="112.5" customHeight="1">
      <c r="A444" s="6" t="s">
        <v>2558</v>
      </c>
      <c r="B444" s="10" t="s">
        <v>2559</v>
      </c>
      <c r="C444" s="28" t="s">
        <v>50</v>
      </c>
      <c r="D444" s="7" t="s">
        <v>36</v>
      </c>
      <c r="E444" s="6"/>
      <c r="F444" s="10" t="s">
        <v>2580</v>
      </c>
      <c r="G444" s="11" t="s">
        <v>2575</v>
      </c>
      <c r="H444" s="14"/>
      <c r="I444" s="13" t="s">
        <v>212</v>
      </c>
      <c r="J444" s="8" t="s">
        <v>168</v>
      </c>
      <c r="K444" s="11" t="s">
        <v>2576</v>
      </c>
      <c r="L444" s="24" t="s">
        <v>2581</v>
      </c>
      <c r="M444" s="13" t="s">
        <v>43</v>
      </c>
      <c r="N444" s="11" t="s">
        <v>2578</v>
      </c>
      <c r="O444" s="11" t="s">
        <v>2578</v>
      </c>
      <c r="P444" s="12"/>
      <c r="Q444" s="13"/>
      <c r="R444" s="12"/>
      <c r="S444" s="12"/>
      <c r="T444" s="12"/>
      <c r="U444" s="12"/>
      <c r="V444" s="12"/>
      <c r="W444" s="12"/>
      <c r="X444" s="13"/>
      <c r="Y444" s="17" t="s">
        <v>45</v>
      </c>
      <c r="Z444" s="9" t="s">
        <v>2582</v>
      </c>
      <c r="AA444" s="12" t="str">
        <f t="shared" si="1"/>
        <v>{
    "id": "M6-NyO-55a-E-2-EN-EN",
    "stimulus": "&lt;p&gt;Type this expression: “&lt;i&gt;{{Q3}},&lt;/i&gt; minus &lt;i&gt;{{Q4}}&lt;/i&gt; divided by {{Q1}}, plus the double of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v>
      </c>
      <c r="AB444" s="13" t="str">
        <f t="shared" si="2"/>
        <v>M6-NyO-55a-E-2</v>
      </c>
      <c r="AC444" s="13" t="str">
        <f t="shared" si="3"/>
        <v>M6-NyO-55a-E-2-EN</v>
      </c>
      <c r="AD444" s="13"/>
      <c r="AE444" s="13"/>
      <c r="AF444" s="8"/>
      <c r="AG444" s="8" t="s">
        <v>49</v>
      </c>
    </row>
    <row r="445" ht="112.5" customHeight="1">
      <c r="A445" s="6" t="s">
        <v>2558</v>
      </c>
      <c r="B445" s="10" t="s">
        <v>2559</v>
      </c>
      <c r="C445" s="28" t="s">
        <v>50</v>
      </c>
      <c r="D445" s="7" t="s">
        <v>36</v>
      </c>
      <c r="E445" s="6"/>
      <c r="F445" s="11" t="s">
        <v>2583</v>
      </c>
      <c r="G445" s="11" t="s">
        <v>2575</v>
      </c>
      <c r="H445" s="14"/>
      <c r="I445" s="13" t="s">
        <v>212</v>
      </c>
      <c r="J445" s="8" t="s">
        <v>168</v>
      </c>
      <c r="K445" s="11" t="s">
        <v>2584</v>
      </c>
      <c r="L445" s="24" t="s">
        <v>2585</v>
      </c>
      <c r="M445" s="13" t="s">
        <v>43</v>
      </c>
      <c r="N445" s="11" t="s">
        <v>2578</v>
      </c>
      <c r="O445" s="11" t="s">
        <v>2578</v>
      </c>
      <c r="P445" s="12"/>
      <c r="Q445" s="13"/>
      <c r="R445" s="12"/>
      <c r="S445" s="12"/>
      <c r="T445" s="12"/>
      <c r="U445" s="12"/>
      <c r="V445" s="12"/>
      <c r="W445" s="12"/>
      <c r="X445" s="13"/>
      <c r="Y445" s="17" t="s">
        <v>45</v>
      </c>
      <c r="Z445" s="9" t="s">
        <v>2586</v>
      </c>
      <c r="AA445" s="12" t="str">
        <f t="shared" si="1"/>
        <v>{
    "id": "M6-NyO-55a-E-3-EN-EN",
    "stimulus": "&lt;p&gt;Type this expression: “The square of &lt;i&gt;{{Q3}},&lt;/i&gt; plus the quotient of &lt;i&gt;{{Q4}}&lt;/i&gt; divided by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v>
      </c>
      <c r="AB445" s="13" t="str">
        <f t="shared" si="2"/>
        <v>M6-NyO-55a-E-3</v>
      </c>
      <c r="AC445" s="13" t="str">
        <f t="shared" si="3"/>
        <v>M6-NyO-55a-E-3-EN</v>
      </c>
      <c r="AD445" s="13"/>
      <c r="AE445" s="13"/>
      <c r="AF445" s="8"/>
      <c r="AG445" s="8" t="s">
        <v>49</v>
      </c>
    </row>
    <row r="446" ht="112.5" customHeight="1">
      <c r="A446" s="6" t="s">
        <v>2587</v>
      </c>
      <c r="B446" s="10" t="s">
        <v>2588</v>
      </c>
      <c r="C446" s="27" t="s">
        <v>35</v>
      </c>
      <c r="D446" s="7" t="s">
        <v>36</v>
      </c>
      <c r="E446" s="6"/>
      <c r="F446" s="11" t="s">
        <v>2589</v>
      </c>
      <c r="G446" s="10"/>
      <c r="H446" s="14"/>
      <c r="I446" s="13" t="s">
        <v>212</v>
      </c>
      <c r="J446" s="8" t="s">
        <v>2166</v>
      </c>
      <c r="K446" s="11" t="s">
        <v>2590</v>
      </c>
      <c r="L446" s="11" t="s">
        <v>2591</v>
      </c>
      <c r="M446" s="13" t="s">
        <v>43</v>
      </c>
      <c r="N446" s="10" t="s">
        <v>2592</v>
      </c>
      <c r="O446" s="10" t="s">
        <v>2592</v>
      </c>
      <c r="P446" s="12"/>
      <c r="Q446" s="13"/>
      <c r="R446" s="12"/>
      <c r="S446" s="12"/>
      <c r="T446" s="12"/>
      <c r="U446" s="12"/>
      <c r="V446" s="12"/>
      <c r="W446" s="12"/>
      <c r="X446" s="13"/>
      <c r="Y446" s="17" t="s">
        <v>45</v>
      </c>
      <c r="Z446" s="9" t="s">
        <v>2593</v>
      </c>
      <c r="AA446" s="12" t="str">
        <f t="shared" si="1"/>
        <v>{
    "id": "M6-NyO-55b-I-1-EN-EN",
    "stimulus": "&lt;p&gt;Look at the expression and select the correct answers.&lt;/p&gt;&lt;p style=\"text-align: center\"&gt;{{Q1}}{{Q2}}{{Q3}}&lt;/p&gt;",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2,
                "max": 9,
                "step": 1
            },
            {
                "name": "Q2",
                "label": null,
                "list": [
                    "&lt;i&gt;x&lt;/i&gt;",
                    "&lt;i&gt;y&lt;/i&gt;",
                    "&lt;i&gt;z&lt;/i&gt;",
                    "&lt;i&gt;t&lt;/i&gt;"
                ]
            },
            {
                "name": "Q3",
                "label": null,
                "list": [
                    "&lt;i&gt;x&lt;/i&gt;",
                    "&lt;i&gt;y&lt;/i&gt;",
                    "&lt;i&gt;z&lt;/i&gt;",
                    "&lt;i&gt;t&lt;/i&gt;"
                ]
            }
        ],
        "calculated": [
            {
                "name": "A1",
                "label": "&lt;p&gt;{{Q1}} is a coefficient.&lt;/p&gt;"
            },
            {
                "name": "A2",
                "label": "&lt;p&gt;{{Q1}} is a factor.&lt;/p&gt;"
            },
            {
                "name": "A3",
                "label": "&lt;p&gt;{{Q2}} is a factor.&lt;/p&gt;"
            },
            {
                "name": "A4",
                "label": "&lt;p&gt;{{Q3}} is a factor.&lt;/p&gt;"
            },
            {
                "name": "A5",
                "label": "&lt;p&gt;The expression has 1 term.&lt;/p&gt;"
            },
            {
                "name": "A6",
                "label": "&lt;p&gt;The expression has 3 factors.&lt;/p&gt;"
            },
            {
                "name": "A7",
                "label": "&lt;p&gt;The expression has 2 factors.&lt;/p&gt;",
                "function": "",
                "incorrect": true,
                "feedback": "&lt;p&gt;The expression has 3 factors: {{Q1}}, {{Q2}}, and {{Q3}}.&lt;/p&gt;"
            },
            {
                "name": "A8",
                "label": "&lt;p&gt;The expression has 3 terms.&lt;/p&gt;",
                "function": "",
                "incorrect": true,
                "feedback": "&lt;p&gt;The expression has only one term.&lt;/p&gt;"
            },
            {
                "name": "A9",
                "label": "&lt;p&gt;{{Q2}} is a coefficient.&lt;/p&gt;",
                "function": "",
                "incorrect": true,
                "feedback": "&lt;p&gt;Only {{Q1}} is a coefficient.&lt;/p&gt;"
            },
            {
                "name": "A10",
                "label": "&lt;p&gt;{{Q3}} is a coefficient.&lt;/p&gt;",
                "function": "",
                "incorrect": true,
                "feedback": "&lt;p&gt;Only {{Q1}} is a coefficient.&lt;/p&gt;"
            },
            {
                "name": "A11",
                "label": "&lt;p&gt;{{Q1}} is a term.&lt;/p&gt;",
                "function": "",
                "incorrect": true,
                "feedback": "&lt;p&gt;The entire expression is a term.&lt;/p&gt;"
            },
            {
                "name": "A12",
                "label": "&lt;p&gt;{{Q2}} is a term.&lt;/p&gt;",
                "function": "",
                "incorrect": true,
                "feedback": "&lt;p&gt;The entire expression is a term.&lt;/p&gt;"
            },
            {
                "name": "A13",
                "label": "&lt;p&gt;{{Q3}} is a term.&lt;/p&gt;",
                "function": "",
                "incorrect": true,
                "feedback": "&lt;p&gt;The entire expression is a term.&lt;/p&gt;"
            }
        ],
        "uniques": true
    },
    "algorithm": {
        "name": "trueFalse",
        "template": "Multiple choice – multiple response",
        "params": {
            "countCorrect": 2,
            "countIncorrect": 1
                }
            }
        }</v>
      </c>
      <c r="AB446" s="13" t="str">
        <f t="shared" si="2"/>
        <v>M6-NyO-55b-I-1</v>
      </c>
      <c r="AC446" s="13" t="str">
        <f t="shared" si="3"/>
        <v>M6-NyO-55b-I-1-EN</v>
      </c>
      <c r="AD446" s="13"/>
      <c r="AE446" s="13"/>
      <c r="AF446" s="8"/>
      <c r="AG446" s="8" t="s">
        <v>49</v>
      </c>
    </row>
    <row r="447" ht="112.5" customHeight="1">
      <c r="A447" s="6" t="s">
        <v>2587</v>
      </c>
      <c r="B447" s="10" t="s">
        <v>2588</v>
      </c>
      <c r="C447" s="27" t="s">
        <v>35</v>
      </c>
      <c r="D447" s="7" t="s">
        <v>36</v>
      </c>
      <c r="E447" s="6"/>
      <c r="F447" s="11" t="s">
        <v>2594</v>
      </c>
      <c r="G447" s="10"/>
      <c r="H447" s="14"/>
      <c r="I447" s="13" t="s">
        <v>212</v>
      </c>
      <c r="J447" s="8" t="s">
        <v>2166</v>
      </c>
      <c r="K447" s="11" t="s">
        <v>2595</v>
      </c>
      <c r="L447" s="11" t="s">
        <v>2596</v>
      </c>
      <c r="M447" s="13" t="s">
        <v>43</v>
      </c>
      <c r="N447" s="10" t="s">
        <v>2592</v>
      </c>
      <c r="O447" s="10" t="s">
        <v>2592</v>
      </c>
      <c r="P447" s="12"/>
      <c r="Q447" s="13"/>
      <c r="R447" s="12"/>
      <c r="S447" s="12"/>
      <c r="T447" s="12"/>
      <c r="U447" s="12"/>
      <c r="V447" s="12"/>
      <c r="W447" s="12"/>
      <c r="X447" s="13"/>
      <c r="Y447" s="17" t="s">
        <v>45</v>
      </c>
      <c r="Z447" s="9" t="s">
        <v>2597</v>
      </c>
      <c r="AA447" s="12" t="str">
        <f t="shared" si="1"/>
        <v>{
    "id": "M6-NyO-55b-I-2-EN-EN",
    "stimulus": "&lt;p&gt;Look at the expression and select the correct answers.&lt;/p&gt;&lt;p style=\"text-align: center\"&gt;{{Q1}}{{Q3}}{{Q4}} + {{Q2}}{{Q3}}&lt;/p&gt;",
    "hint": "&lt;p&gt;&lt;b&gt;Terms&lt;/b&gt; are numbers, variables, or numbers multiplying variables.&lt;/p&gt;&lt;p&gt;A &lt;b&gt;factor&lt;/b&gt; is part of a product.&lt;/p&gt;&lt;p&gt;A &lt;b&gt;coefficient&lt;/b&gt; is a number that multiplies a variable.&lt;/p&gt;",
    "feedback": "&lt;p&gt;&lt;b&gt;Terms&lt;/b&gt; are numbers, variables, or numbers multiplying variables.&lt;/p&gt;&lt;p&gt;A &lt;b&gt;factor&lt;/b&gt; is part of a product.&lt;/p&gt;&lt;p&gt;A &lt;b&gt;coefficient&lt;/b&gt; is a number that multiplies 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is a coefficient.&lt;/p&gt;"
            },
            {
                "name": "A2",
                "label": "&lt;p&gt;{{Q2}} is a coefficient.&lt;/p&gt;"
            },
            {
                "name": "A3",
                "label": "&lt;p&gt;The expression has 2 terms.&lt;/p&gt;"
            },
            {
                "name": "A4",
                "label": "&lt;p&gt;The first term has 3 factors.&lt;/p&gt;"
            },
            {
                "name": "A5",
                "label": "&lt;p&gt;The second term has 2 factors.&lt;/p&gt;"
            },
            {
                "name": "A6",
                "label": "&lt;p&gt;{{Q3}} is a coefficient.&lt;/p&gt;",
                "function": "",
                "incorrect": true,
                "feedback": "&lt;p&gt;The coefficients are {{Q1}} and {{Q2}}.&lt;/p&gt;"
            },
            {
                "name": "A7",
                "label": "&lt;p&gt;{{Q4}} is a coefficient.&lt;/p&gt;",
                "function": "",
                "incorrect": true,
                "feedback": "&lt;p&gt;The coefficients are {{Q1}} and {{Q2}}.&lt;/p&gt;"
            },
            {
                "name": "A8",
                "label": "&lt;p&gt;The expression has 3 terms.&lt;/p&gt;",
                "function": "",
                "incorrect": true,
                "feedback": "&lt;p&gt;It has 2: {{Q1}}{{Q3}}{{Q4}} and {{Q2}}{{Q3}}.&lt;/p&gt;"
            },
            {
                "name": "A9",
                "label": "&lt;p&gt;The expression has 5 terms.&lt;/p&gt;",
                "function": "",
                "incorrect": true,
                "feedback": "&lt;p&gt;It has 2: {{Q1}}{{Q3}}{{Q4}} and {{Q2}}{{Q3}}.&lt;/p&gt;"
            },
            {
                "name": "A10",
                "label": "&lt;p&gt;The first term has 2 factors.&lt;/p&gt;",
                "function": "",
                "incorrect": true,
                "feedback": "&lt;p&gt;It has 3: {{Q1}}, {{Q3}}, and {{Q4}}.&lt;/p&gt;"
            },
            {
                "name": "A11",
                "label": "&lt;p&gt;The second term has 1 factor.&lt;/p&gt;",
                "function": "",
                "incorrect": true,
                "feedback": "&lt;p&gt;It has 2: {{Q2}} and {{Q3}}.&lt;/p&gt;"
            }
        ],
        "uniques": true
    },
    "algorithm": {
        "name": "trueFalse",
        "template": "Multiple choice – multiple response",
        "params": {
            "countCorrect": 2,
            "countIncorrect": 1
        }
    }
}</v>
      </c>
      <c r="AB447" s="13" t="str">
        <f t="shared" si="2"/>
        <v>M6-NyO-55b-I-2</v>
      </c>
      <c r="AC447" s="13" t="str">
        <f t="shared" si="3"/>
        <v>M6-NyO-55b-I-2-EN</v>
      </c>
      <c r="AD447" s="13"/>
      <c r="AE447" s="13"/>
      <c r="AF447" s="8"/>
      <c r="AG447" s="8" t="s">
        <v>49</v>
      </c>
    </row>
    <row r="448" ht="112.5" customHeight="1">
      <c r="A448" s="6" t="s">
        <v>2587</v>
      </c>
      <c r="B448" s="10" t="s">
        <v>2588</v>
      </c>
      <c r="C448" s="27" t="s">
        <v>35</v>
      </c>
      <c r="D448" s="7" t="s">
        <v>36</v>
      </c>
      <c r="E448" s="6"/>
      <c r="F448" s="11" t="s">
        <v>2598</v>
      </c>
      <c r="G448" s="10"/>
      <c r="H448" s="14"/>
      <c r="I448" s="13" t="s">
        <v>212</v>
      </c>
      <c r="J448" s="8" t="s">
        <v>2166</v>
      </c>
      <c r="K448" s="11" t="s">
        <v>2599</v>
      </c>
      <c r="L448" s="11" t="s">
        <v>2600</v>
      </c>
      <c r="M448" s="13" t="s">
        <v>43</v>
      </c>
      <c r="N448" s="10" t="s">
        <v>2592</v>
      </c>
      <c r="O448" s="10" t="s">
        <v>2592</v>
      </c>
      <c r="P448" s="12"/>
      <c r="Q448" s="13"/>
      <c r="R448" s="12"/>
      <c r="S448" s="12"/>
      <c r="T448" s="12"/>
      <c r="U448" s="12"/>
      <c r="V448" s="12"/>
      <c r="W448" s="12"/>
      <c r="X448" s="13"/>
      <c r="Y448" s="17" t="s">
        <v>45</v>
      </c>
      <c r="Z448" s="9" t="s">
        <v>2601</v>
      </c>
      <c r="AA448" s="12" t="str">
        <f t="shared" si="1"/>
        <v>{
    "id": "M6-NyO-55b-I-3-EN-EN",
    "stimulus": "&lt;p&gt;Look at the expression and select the correct answers.&lt;/p&gt;&lt;p style=\"text-align: center\"&gt;\n{{Q1}}{{Q2}}&lt;sup&gt;{{Q3}}&lt;/sup&gt;{{Q4}} + {{Q5}}{{Q2}}&lt;/p&gt;",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is a coefficient.&lt;/p&gt;"
            },
            {
                "name": "A2",
                "label": "&lt;p&gt;{{Q5}} is a coefficient.&lt;/p&gt;"
            },
            {
                "name": "A3",
                "label": "&lt;p&gt;The expression has 2 terms.&lt;/p&gt;"
            },
            {
                "name": "A4",
                "label": "&lt;p&gt;The first term has 3 factors.&lt;/p&gt;"
            },
            {
                "name": "A5",
                "label": "&lt;p&gt;The second term has 2 factors.&lt;/p&gt;"
            },
            {
                "name": "A6",
                "label": "&lt;p&gt;{{Q2}} is a coefficient.&lt;/p&gt;",
                "function": "",
                "incorrect": true,
                "feedback": "&lt;p&gt;The coefficients are {{Q1}} and {{Q5}}.&lt;/p&gt;"
            },
            {
                "name": "A7",
                "label": "&lt;p&gt;{{Q3}} is a coefficient.&lt;/p&gt;",
                "function": "",
                "incorrect": true,
                "feedback": "&lt;p&gt;The coefficients are {{Q1}} and {{Q5}}.&lt;/p&gt;"
            },
            {
                "name": "A8",
                "label": "&lt;p&gt;The expression has 4 terms.&lt;/p&gt;",
                "function": "",
                "incorrect": true,
                "feedback": "&lt;p&gt;There are 2: {{Q1}}{{Q2}}&lt;sup&gt;{{Q3}}&lt;/sup&gt;{{Q4}} and {{Q5}}{{Q2}}.&lt;/p&gt;"
            },
            {
                "name": "A9",
                "label": "&lt;p&gt;The expression has 6 terms.&lt;/p&gt;",
                "function": "",
                "incorrect": true,
                "feedback": "&lt;p&gt;There are 2: {{Q1}}{{Q2}}&lt;sup&gt;{{Q3}}&lt;/sup&gt;{{Q4}} and {{Q5}}{{Q2}}.&lt;/p&gt;"
            },
            {
                "name": "A10",
                "label": "&lt;p&gt;The first term has 2 factors.&lt;/p&gt;",
                "function": "",
                "incorrect": true,
                "feedback": "&lt;p&gt;There are 3: {{Q1}}, {{Q2}}&lt;sup&gt;{{Q3}}&lt;/sup&gt;, and {{Q4}}.&lt;/p&gt;"
            },
            {
                "name": "A11",
                "label": "&lt;p&gt;The second term has 1 factor.&lt;/p&gt;",
                "function": "",
                "incorrect": true,
                "feedback": "&lt;p&gt;There are 2: {{Q5}} and {{Q2}}.&lt;/p&gt;"
            }
        ],
        "uniques": true
    },
    "algorithm": {
        "name": "trueFalse",
        "template": "Multiple choice – multiple response",
        "params": {
            "countCorrect": 2,
            "countIncorrect": 1
        }
    }
}</v>
      </c>
      <c r="AB448" s="13" t="str">
        <f t="shared" si="2"/>
        <v>M6-NyO-55b-I-3</v>
      </c>
      <c r="AC448" s="13" t="str">
        <f t="shared" si="3"/>
        <v>M6-NyO-55b-I-3-EN</v>
      </c>
      <c r="AD448" s="13"/>
      <c r="AE448" s="13"/>
      <c r="AF448" s="8"/>
      <c r="AG448" s="8" t="s">
        <v>49</v>
      </c>
    </row>
    <row r="449" ht="112.5" customHeight="1">
      <c r="A449" s="6" t="s">
        <v>2602</v>
      </c>
      <c r="B449" s="10" t="s">
        <v>2603</v>
      </c>
      <c r="C449" s="27" t="s">
        <v>35</v>
      </c>
      <c r="D449" s="7" t="s">
        <v>36</v>
      </c>
      <c r="E449" s="6"/>
      <c r="F449" s="9" t="s">
        <v>2604</v>
      </c>
      <c r="G449" s="11" t="s">
        <v>2605</v>
      </c>
      <c r="H449" s="14"/>
      <c r="I449" s="13" t="s">
        <v>212</v>
      </c>
      <c r="J449" s="8" t="s">
        <v>196</v>
      </c>
      <c r="K449" s="11" t="s">
        <v>2606</v>
      </c>
      <c r="L449" s="24" t="s">
        <v>2607</v>
      </c>
      <c r="M449" s="13" t="s">
        <v>43</v>
      </c>
      <c r="N449" s="11" t="s">
        <v>2608</v>
      </c>
      <c r="O449" s="11" t="s">
        <v>2609</v>
      </c>
      <c r="P449" s="12"/>
      <c r="Q449" s="13"/>
      <c r="R449" s="12"/>
      <c r="S449" s="12"/>
      <c r="T449" s="12"/>
      <c r="U449" s="12"/>
      <c r="V449" s="12"/>
      <c r="W449" s="12"/>
      <c r="X449" s="13"/>
      <c r="Y449" s="17" t="s">
        <v>45</v>
      </c>
      <c r="Z449" s="9" t="s">
        <v>2610</v>
      </c>
      <c r="AA449" s="12" t="str">
        <f t="shared" si="1"/>
        <v>{
    "id": "M6-NyO-55c-I-1-EN-EN",
    "stimulus": "&lt;p&gt;Drag the value of the following expression when &lt;i&gt;{{Q3}}&lt;/i&gt; = {{Q2}}.&lt;/p&gt;",
    "template": "&lt;p style=\"text-align: center\"&gt;{{Q1}}&lt;i&gt;{{Q3}}&lt;/i&gt; {{T2}} {{T3}} = {{response}}&lt;/p&gt;",
    "hint": "&lt;p&gt;Replace the value of &lt;i&gt;{{Q3}}&lt;/i&gt; in the expression:&lt;/p&gt;&lt;p style=\"text-align: center\"&gt;{{Q1}}&lt;i&gt;{{Q3}}&lt;/i&gt; {{T2}} {{T3}} =&lt;/p&gt;&lt;p style=\"text-align: center\"&gt;= {{Q1}} × {{T4}} {{T2}} {{T3}} = ...&lt;/p&gt;",
    "feedback": "&lt;p&gt;To calculate the expression, the value of &lt;i&gt;{{Q3}}&lt;/i&gt; must be substituted:&lt;/p&gt;&lt;p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v>
      </c>
      <c r="AB449" s="13" t="str">
        <f t="shared" si="2"/>
        <v>M6-NyO-55c-I-1</v>
      </c>
      <c r="AC449" s="13" t="str">
        <f t="shared" si="3"/>
        <v>M6-NyO-55c-I-1-EN</v>
      </c>
      <c r="AD449" s="13"/>
      <c r="AE449" s="13"/>
      <c r="AF449" s="8"/>
      <c r="AG449" s="8" t="s">
        <v>49</v>
      </c>
    </row>
    <row r="450" ht="112.5" customHeight="1">
      <c r="A450" s="6" t="s">
        <v>2602</v>
      </c>
      <c r="B450" s="10" t="s">
        <v>2603</v>
      </c>
      <c r="C450" s="27" t="s">
        <v>35</v>
      </c>
      <c r="D450" s="7" t="s">
        <v>36</v>
      </c>
      <c r="E450" s="6"/>
      <c r="F450" s="9" t="s">
        <v>2611</v>
      </c>
      <c r="G450" s="11" t="s">
        <v>2612</v>
      </c>
      <c r="H450" s="14"/>
      <c r="I450" s="13" t="s">
        <v>212</v>
      </c>
      <c r="J450" s="8" t="s">
        <v>196</v>
      </c>
      <c r="K450" s="11" t="s">
        <v>2613</v>
      </c>
      <c r="L450" s="24" t="s">
        <v>2614</v>
      </c>
      <c r="M450" s="13" t="s">
        <v>43</v>
      </c>
      <c r="N450" s="11" t="s">
        <v>2615</v>
      </c>
      <c r="O450" s="11" t="s">
        <v>2616</v>
      </c>
      <c r="P450" s="12"/>
      <c r="Q450" s="13"/>
      <c r="R450" s="12"/>
      <c r="S450" s="12"/>
      <c r="T450" s="12"/>
      <c r="U450" s="12"/>
      <c r="V450" s="12"/>
      <c r="W450" s="12"/>
      <c r="X450" s="13"/>
      <c r="Y450" s="17" t="s">
        <v>45</v>
      </c>
      <c r="Z450" s="9" t="s">
        <v>2617</v>
      </c>
      <c r="AA450" s="12" t="str">
        <f t="shared" si="1"/>
        <v>{
    "id": "M6-NyO-55c-I-2-EN-EN",
    "stimulus": "&lt;p&gt;Drag the value of the following expression when &lt;i&gt;{{Q3}}&lt;/i&gt; = {{Q5}}.&lt;/p&gt;",
    "template": "&lt;p style=\"text-align: center\"&gt;{{Q1}}&lt;i&gt;{{Q3}}&lt;/i&gt;&lt;sup&gt;2&lt;/sup&gt; − {{Q2}}&lt;i&gt;{{Q3}}&lt;/i&gt; = {{response}}&lt;/p&gt;",
    "hint": "&lt;p&gt;Replace the value of &lt;i&gt;{{Q3}}&lt;/i&gt; in the expression:&lt;/p&gt;&lt;p style=\"text-align: center\"&gt;{{Q1}}&lt;i&gt;{{Q3}}&lt;/i&gt;&lt;sup&gt;2&lt;/sup&gt; − {{Q2}}&lt;i&gt;{{Q3}}&lt;/i&gt; =&lt;/p&gt;&lt;p style=\"text-align: center\"&gt;= {{Q1}} × ({{Q5}})&lt;sup&gt;2&lt;/sup&gt; − {{Q2}} × {{T1}} = ...&lt;/p&gt;",
    "feedback": "&lt;p&gt;To calculate the expression, the value of &lt;i&gt;{{Q3}}&lt;/i&gt; must be replaced:&lt;/p&gt;&lt;p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v>
      </c>
      <c r="AB450" s="13" t="str">
        <f t="shared" si="2"/>
        <v>M6-NyO-55c-I-2</v>
      </c>
      <c r="AC450" s="13" t="str">
        <f t="shared" si="3"/>
        <v>M6-NyO-55c-I-2-EN</v>
      </c>
      <c r="AD450" s="13"/>
      <c r="AE450" s="13"/>
      <c r="AF450" s="8"/>
      <c r="AG450" s="8" t="s">
        <v>49</v>
      </c>
    </row>
    <row r="451" ht="112.5" customHeight="1">
      <c r="A451" s="6" t="s">
        <v>2602</v>
      </c>
      <c r="B451" s="10" t="s">
        <v>2603</v>
      </c>
      <c r="C451" s="27" t="s">
        <v>35</v>
      </c>
      <c r="D451" s="7" t="s">
        <v>36</v>
      </c>
      <c r="E451" s="6"/>
      <c r="F451" s="9" t="s">
        <v>2604</v>
      </c>
      <c r="G451" s="11" t="s">
        <v>2618</v>
      </c>
      <c r="H451" s="14"/>
      <c r="I451" s="13" t="s">
        <v>212</v>
      </c>
      <c r="J451" s="8" t="s">
        <v>196</v>
      </c>
      <c r="K451" s="11" t="s">
        <v>2619</v>
      </c>
      <c r="L451" s="24" t="s">
        <v>2620</v>
      </c>
      <c r="M451" s="13" t="s">
        <v>43</v>
      </c>
      <c r="N451" s="11" t="s">
        <v>2621</v>
      </c>
      <c r="O451" s="11" t="s">
        <v>2622</v>
      </c>
      <c r="P451" s="12"/>
      <c r="Q451" s="13"/>
      <c r="R451" s="12"/>
      <c r="S451" s="12"/>
      <c r="T451" s="12"/>
      <c r="U451" s="12"/>
      <c r="V451" s="12"/>
      <c r="W451" s="12"/>
      <c r="X451" s="13"/>
      <c r="Y451" s="17" t="s">
        <v>45</v>
      </c>
      <c r="Z451" s="9" t="s">
        <v>2623</v>
      </c>
      <c r="AA451" s="12" t="str">
        <f t="shared" si="1"/>
        <v>{
    "id": "M6-NyO-55c-I-3-EN-EN",
    "stimulus": "&lt;p&gt;Drag the value of the following expression when &lt;i&gt;{{Q3}}&lt;/i&gt; = {{Q2}}.&lt;/p&gt;",
    "template": "&lt;p style=\"text-align: center\"&gt;&lt;span class=\"fr-math-v2 fr-draggable\" contenteditable=\"false\" data-original-math=\"\\(\\frac{{{Q1}}\\ +\\ {{T3}}}{{{Q3}}}\\)\" draggable=\"true\"&gt;\\(\\frac{{{Q1}}\\ +\\ {{T1}}}{{{Q3}}}\\)&lt;/span&gt; = {{response}}&lt;/p&gt;",
    "hint": "&lt;p&gt;Replace the value of &lt;i&gt;{{Q3}}&lt;/i&gt; in the expression:&lt;/p&gt;&lt;p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"&lt;p&gt;To calculate the expression, the value of &lt;i&gt;{{Q3}}&lt;/i&gt; must be replaced:&lt;/p&gt;&lt;p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v>
      </c>
      <c r="AB451" s="13" t="str">
        <f t="shared" si="2"/>
        <v>M6-NyO-55c-I-3</v>
      </c>
      <c r="AC451" s="13" t="str">
        <f t="shared" si="3"/>
        <v>M6-NyO-55c-I-3-EN</v>
      </c>
      <c r="AD451" s="13"/>
      <c r="AE451" s="13"/>
      <c r="AF451" s="8"/>
      <c r="AG451" s="8" t="s">
        <v>49</v>
      </c>
    </row>
    <row r="452" ht="112.5" customHeight="1">
      <c r="A452" s="6" t="s">
        <v>2602</v>
      </c>
      <c r="B452" s="10" t="s">
        <v>2603</v>
      </c>
      <c r="C452" s="28" t="s">
        <v>50</v>
      </c>
      <c r="D452" s="7" t="s">
        <v>36</v>
      </c>
      <c r="E452" s="6"/>
      <c r="F452" s="10" t="s">
        <v>2624</v>
      </c>
      <c r="G452" s="10" t="s">
        <v>2625</v>
      </c>
      <c r="H452" s="14"/>
      <c r="I452" s="13" t="s">
        <v>212</v>
      </c>
      <c r="J452" s="6" t="s">
        <v>168</v>
      </c>
      <c r="K452" s="10" t="s">
        <v>2626</v>
      </c>
      <c r="L452" s="10" t="s">
        <v>2627</v>
      </c>
      <c r="M452" s="13" t="s">
        <v>43</v>
      </c>
      <c r="N452" s="11" t="s">
        <v>2628</v>
      </c>
      <c r="O452" s="11" t="s">
        <v>2629</v>
      </c>
      <c r="P452" s="12"/>
      <c r="Q452" s="13"/>
      <c r="R452" s="12"/>
      <c r="S452" s="12"/>
      <c r="T452" s="12"/>
      <c r="U452" s="12"/>
      <c r="V452" s="12"/>
      <c r="W452" s="12"/>
      <c r="X452" s="13"/>
      <c r="Y452" s="17" t="s">
        <v>45</v>
      </c>
      <c r="Z452" s="9" t="s">
        <v>2630</v>
      </c>
      <c r="AA452" s="12" t="str">
        <f t="shared" si="1"/>
        <v>{
    "id": "M6-NyO-55c-E-1-EN-EN",
    "stimulus": "&lt;p&gt;Type the value of the following expression when &lt;i&gt;{{Q3}}&lt;/i&gt; = {{Q5}} and &lt;i&gt;{{Q4}}&lt;/i&gt; = {{Q6}}.&lt;/p&gt;",
    "template": "&lt;p style=\"text-align: center\"&gt;{{Q1}}&lt;i&gt;{{Q3}}&lt;/i&gt; + {{Q2}}&lt;i&gt;{{Q4}}&lt;/i&gt; = {{response}}&lt;/p&gt;",
    "hint": "&lt;p&gt;Replace the values of &lt;i&gt;{{Q3}}&lt;/i&gt; and &lt;i&gt;{{Q4}}&lt;/i&gt; in the expression:&lt;/p&gt;&lt;p style=\"text-align: center\"&gt;{{Q1}}&lt;i&gt;{{Q3}}&lt;/i&gt; + {{Q2}}&lt;i&gt;{{Q4}}&lt;/i&gt; =&lt;/p&gt;&lt;p style=\"text-align: center\"&gt;= {{Q1}} × {{Q5}} + {{Q2}} × {{Q6}} = ...&lt;/p&gt;",
    "feedback": "&lt;p&gt;To calculate the expression, the values of &lt;i&gt;{{Q3}}&lt;/i&gt; and &lt;i&gt;{{Q4}}&lt;/i&gt; must be replaced:&lt;/p&gt;&lt;p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v>
      </c>
      <c r="AB452" s="13" t="str">
        <f t="shared" si="2"/>
        <v>M6-NyO-55c-E-1</v>
      </c>
      <c r="AC452" s="13" t="str">
        <f t="shared" si="3"/>
        <v>M6-NyO-55c-E-1-EN</v>
      </c>
      <c r="AD452" s="13"/>
      <c r="AE452" s="13"/>
      <c r="AF452" s="8"/>
      <c r="AG452" s="8" t="s">
        <v>49</v>
      </c>
    </row>
    <row r="453" ht="112.5" customHeight="1">
      <c r="A453" s="6" t="s">
        <v>2602</v>
      </c>
      <c r="B453" s="10" t="s">
        <v>2603</v>
      </c>
      <c r="C453" s="28" t="s">
        <v>50</v>
      </c>
      <c r="D453" s="7" t="s">
        <v>36</v>
      </c>
      <c r="E453" s="6"/>
      <c r="F453" s="9" t="s">
        <v>2631</v>
      </c>
      <c r="G453" s="11" t="s">
        <v>2632</v>
      </c>
      <c r="H453" s="14"/>
      <c r="I453" s="13" t="s">
        <v>212</v>
      </c>
      <c r="J453" s="6" t="s">
        <v>168</v>
      </c>
      <c r="K453" s="10" t="s">
        <v>2626</v>
      </c>
      <c r="L453" s="24" t="s">
        <v>2633</v>
      </c>
      <c r="M453" s="13" t="s">
        <v>43</v>
      </c>
      <c r="N453" s="11" t="s">
        <v>2634</v>
      </c>
      <c r="O453" s="11" t="s">
        <v>2635</v>
      </c>
      <c r="P453" s="12"/>
      <c r="Q453" s="13"/>
      <c r="R453" s="12"/>
      <c r="S453" s="12"/>
      <c r="T453" s="12"/>
      <c r="U453" s="12"/>
      <c r="V453" s="12"/>
      <c r="W453" s="12"/>
      <c r="X453" s="13"/>
      <c r="Y453" s="17" t="s">
        <v>45</v>
      </c>
      <c r="Z453" s="9" t="s">
        <v>2636</v>
      </c>
      <c r="AA453" s="12" t="str">
        <f t="shared" si="1"/>
        <v>{
    "id": "M6-NyO-55c-E-2-EN-EN",
    "stimulus": "&lt;p&gt;Type the value of the following expression when &lt;i&gt;{{Q3}}&lt;/i&gt; = {{Q5}} and &lt;i&gt;{{Q4}}&lt;/i&gt; = {{Q6}}.&lt;/p&gt;",
    "template": "&lt;p style=\"text-align: center\"&gt;{{Q1}}(&lt;i&gt;{{Q3}}&lt;/i&gt; − &lt;i&gt;{{Q4}}&lt;/i&gt;) − {{Q2}} = {{response}}&lt;/p&gt;",
    "hint": "&lt;p&gt;Replace the values of &lt;i&gt;{{Q3}}&lt;/i&gt; and &lt;i&gt;{{Q4}}&lt;/i&gt; in the expression:&lt;/p&gt;&lt;p style=\"text-align: center\"&gt;{{Q1}}(&lt;i&gt;{{Q3}}&lt;/i&gt; − &lt;i&gt;{{Q4}}&lt;/i&gt;) − {{Q2}} =&lt;/p&gt;&lt;p style=\"text-align: center\"&gt;= {{Q1}} × ({{Q5}} − {{Q6}}) − {{Q2}} = ...&lt;/p&gt;",
    "feedback": "&lt;p&gt;To calculate the expression, the values of &lt;i&gt;{{Q3}}&lt;/i&gt; and &lt;i&gt;{{Q4}}&lt;/i&gt; must be replaced:&lt;/p&gt;&lt;p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v>
      </c>
      <c r="AB453" s="13" t="str">
        <f t="shared" si="2"/>
        <v>M6-NyO-55c-E-2</v>
      </c>
      <c r="AC453" s="13" t="str">
        <f t="shared" si="3"/>
        <v>M6-NyO-55c-E-2-EN</v>
      </c>
      <c r="AD453" s="13"/>
      <c r="AE453" s="13"/>
      <c r="AF453" s="8"/>
      <c r="AG453" s="8" t="s">
        <v>49</v>
      </c>
    </row>
    <row r="454" ht="112.5" customHeight="1">
      <c r="A454" s="6" t="s">
        <v>2602</v>
      </c>
      <c r="B454" s="10" t="s">
        <v>2603</v>
      </c>
      <c r="C454" s="28" t="s">
        <v>50</v>
      </c>
      <c r="D454" s="7" t="s">
        <v>36</v>
      </c>
      <c r="E454" s="6"/>
      <c r="F454" s="9" t="s">
        <v>2631</v>
      </c>
      <c r="G454" s="11" t="s">
        <v>2637</v>
      </c>
      <c r="H454" s="14"/>
      <c r="I454" s="13" t="s">
        <v>212</v>
      </c>
      <c r="J454" s="6" t="s">
        <v>168</v>
      </c>
      <c r="K454" s="11" t="s">
        <v>2638</v>
      </c>
      <c r="L454" s="24" t="s">
        <v>2639</v>
      </c>
      <c r="M454" s="13" t="s">
        <v>43</v>
      </c>
      <c r="N454" s="11" t="s">
        <v>2640</v>
      </c>
      <c r="O454" s="11" t="s">
        <v>2641</v>
      </c>
      <c r="P454" s="12"/>
      <c r="Q454" s="13"/>
      <c r="R454" s="12"/>
      <c r="S454" s="12"/>
      <c r="T454" s="12"/>
      <c r="U454" s="12"/>
      <c r="V454" s="12"/>
      <c r="W454" s="12"/>
      <c r="X454" s="13"/>
      <c r="Y454" s="17" t="s">
        <v>45</v>
      </c>
      <c r="Z454" s="9" t="s">
        <v>2642</v>
      </c>
      <c r="AA454" s="12" t="str">
        <f t="shared" si="1"/>
        <v>{
    "id": "M6-NyO-55c-E-3-EN-EN",
    "stimulus": "&lt;p&gt;Type the value of the following expression when &lt;i&gt;{{Q3}}&lt;/i&gt; = {{Q5}} and &lt;i&gt;{{Q4}}&lt;/i&gt; = {{Q6}}.&lt;/p&gt;",
    "template": "&lt;p style=\"text-align: center\"&gt;&lt;span class=\"fr-math-v2 fr-draggable\" contenteditable=\"false\" data-original-math=\"\\(\\frac{{{Q1}}{{Q3}}\\ {{T2}}\\ {{T3}}}{{{Q4}}}\\)\" draggable=\"true\"&gt;\\(\\frac{{{Q1}}{{Q3}}\\ {{T2}}\\ {{T3}}}{{{Q4}}}\\)&lt;/span&gt; = {{response}}&lt;/p&gt;",
    "hint": "&lt;p&gt;Replace the values of &lt;i&gt;{{Q3}}&lt;/i&gt; and &lt;i&gt;{{Q4}}&lt;/i&gt; in the expression:&lt;/p&gt;&lt;p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"&lt;p&gt;To calculate the expression, the values of &lt;i&gt;{{Q3}}&lt;/i&gt; and &lt;i&gt;{{Q4}}&lt;/i&gt; must be replaced:&lt;p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v>
      </c>
      <c r="AB454" s="13" t="str">
        <f t="shared" si="2"/>
        <v>M6-NyO-55c-E-3</v>
      </c>
      <c r="AC454" s="13" t="str">
        <f t="shared" si="3"/>
        <v>M6-NyO-55c-E-3-EN</v>
      </c>
      <c r="AD454" s="13"/>
      <c r="AE454" s="13"/>
      <c r="AF454" s="8"/>
      <c r="AG454" s="8" t="s">
        <v>49</v>
      </c>
    </row>
    <row r="455" ht="112.5" customHeight="1">
      <c r="A455" s="6" t="s">
        <v>2643</v>
      </c>
      <c r="B455" s="10" t="s">
        <v>2644</v>
      </c>
      <c r="C455" s="27" t="s">
        <v>35</v>
      </c>
      <c r="D455" s="7" t="s">
        <v>36</v>
      </c>
      <c r="E455" s="6"/>
      <c r="F455" s="10" t="s">
        <v>2645</v>
      </c>
      <c r="G455" s="10"/>
      <c r="H455" s="14"/>
      <c r="I455" s="13" t="s">
        <v>212</v>
      </c>
      <c r="J455" s="6" t="s">
        <v>162</v>
      </c>
      <c r="K455" s="10" t="s">
        <v>2646</v>
      </c>
      <c r="L455" s="10" t="s">
        <v>2647</v>
      </c>
      <c r="M455" s="31" t="s">
        <v>43</v>
      </c>
      <c r="N455" s="11" t="s">
        <v>2648</v>
      </c>
      <c r="O455" s="11" t="s">
        <v>2649</v>
      </c>
      <c r="P455" s="12"/>
      <c r="Q455" s="13"/>
      <c r="R455" s="12"/>
      <c r="S455" s="12"/>
      <c r="T455" s="12"/>
      <c r="U455" s="12"/>
      <c r="V455" s="12"/>
      <c r="W455" s="12"/>
      <c r="X455" s="13"/>
      <c r="Y455" s="17" t="s">
        <v>45</v>
      </c>
      <c r="Z455" s="9" t="s">
        <v>2650</v>
      </c>
      <c r="AA455" s="12" t="str">
        <f t="shared" si="1"/>
        <v>{
    "id": "M6-NyO-56a-I-1-EN-EN",
    "stimulus": "&lt;p&gt;Choose the expression that is equivalent to:&lt;/p&gt;&lt;p style=\"text-align: center\"&gt;({{Q1}}&lt;i&gt;{{Q6}}&lt;/i&gt; + {{Q2}}) × {{Q3}} + {{Q4}}&lt;i&gt;{{Q6}}&lt;/i&gt; − {{Q5}}&lt;/p&gt;",
    "hint": "&lt;p&gt;Develop the parenthesis and then group the terms:&lt;/p&gt;&lt;p style=\"text-align: center\"&gt;({{Q1}}&lt;i&gt;{{Q6}}&lt;/i&gt; + {{Q2}}) × {{Q3}} + {{Q4}}&lt;i&gt;{{Q6}}&lt;/i&gt; − {{Q5}} =&lt;/p&gt;&lt;p style=\"text-align: center\"&gt;= {{T7}}&lt;i&gt;{{Q6}}&lt;/i&gt; + {{T8}} + {{Q4}}&lt;i&gt;{{Q6}}&lt;/i&gt; − {{Q5}} = ...&lt;/p&gt;",
    "feedback": "&lt;p&gt;The parenthesis is developed first and then the terms are grouped:&lt;/p&gt;&lt;p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v>
      </c>
      <c r="AB455" s="13" t="str">
        <f t="shared" si="2"/>
        <v>M6-NyO-56a-I-1</v>
      </c>
      <c r="AC455" s="13" t="str">
        <f t="shared" si="3"/>
        <v>M6-NyO-56a-I-1-EN</v>
      </c>
      <c r="AD455" s="13"/>
      <c r="AE455" s="13"/>
      <c r="AF455" s="8"/>
      <c r="AG455" s="8" t="s">
        <v>49</v>
      </c>
    </row>
    <row r="456" ht="112.5" customHeight="1">
      <c r="A456" s="6" t="s">
        <v>2643</v>
      </c>
      <c r="B456" s="10" t="s">
        <v>2644</v>
      </c>
      <c r="C456" s="27" t="s">
        <v>35</v>
      </c>
      <c r="D456" s="7" t="s">
        <v>36</v>
      </c>
      <c r="E456" s="6"/>
      <c r="F456" s="10" t="s">
        <v>2651</v>
      </c>
      <c r="G456" s="10"/>
      <c r="H456" s="14"/>
      <c r="I456" s="13" t="s">
        <v>212</v>
      </c>
      <c r="J456" s="6" t="s">
        <v>162</v>
      </c>
      <c r="K456" s="10" t="s">
        <v>2652</v>
      </c>
      <c r="L456" s="10" t="s">
        <v>2653</v>
      </c>
      <c r="M456" s="31" t="s">
        <v>43</v>
      </c>
      <c r="N456" s="10" t="s">
        <v>2654</v>
      </c>
      <c r="O456" s="10" t="s">
        <v>2655</v>
      </c>
      <c r="P456" s="12"/>
      <c r="Q456" s="13"/>
      <c r="R456" s="12"/>
      <c r="S456" s="12"/>
      <c r="T456" s="12"/>
      <c r="U456" s="12"/>
      <c r="V456" s="12"/>
      <c r="W456" s="12"/>
      <c r="X456" s="13"/>
      <c r="Y456" s="17" t="s">
        <v>45</v>
      </c>
      <c r="Z456" s="9" t="s">
        <v>2656</v>
      </c>
      <c r="AA456" s="12" t="str">
        <f t="shared" si="1"/>
        <v>{
    "id": "M6-NyO-56a-I-2-EN-EN",
    "stimulus": "&lt;p&gt;Choose the expression that is equivalent to:&lt;/p&gt;&lt;p style=\"text-align: center\"&gt;{{Q1}}(&lt;i&gt;{{Q6}}&lt;/i&gt; − {{Q2}}) − {{Q3}}({{Q4}} − &lt;i&gt;{{Q6}}&lt;/i&gt;)&lt;/p&gt;",
    "hint": "&lt;p&gt;Group the terms:&lt;/p&gt;&lt;p style=\"text-align: center\"&gt;{{Q1}}(&lt;i&gt;{{Q6}}&lt;/i&gt; − {{Q2}}) − {{Q3}}({{Q4}} − &lt;i&gt;{{Q6}}&lt;/i&gt;) =&lt;/p&gt;&lt;p style=\"text-align: center\"&gt;= {{Q1}}&lt;i&gt;{{Q6}}&lt;/i&gt; − {{T1}} − {{T2}} + {{Q3}}&lt;i&gt;{{Q6}}&lt;/i&gt; = ...&lt;/p&gt;",
    "feedback": "&lt;p&gt;Terms are grouped in this way:&lt;/p&gt;&lt;p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v>
      </c>
      <c r="AB456" s="13" t="str">
        <f t="shared" si="2"/>
        <v>M6-NyO-56a-I-2</v>
      </c>
      <c r="AC456" s="13" t="str">
        <f t="shared" si="3"/>
        <v>M6-NyO-56a-I-2-EN</v>
      </c>
      <c r="AD456" s="13"/>
      <c r="AE456" s="13"/>
      <c r="AF456" s="8"/>
      <c r="AG456" s="8" t="s">
        <v>49</v>
      </c>
    </row>
    <row r="457" ht="112.5" customHeight="1">
      <c r="A457" s="6" t="s">
        <v>2643</v>
      </c>
      <c r="B457" s="10" t="s">
        <v>2644</v>
      </c>
      <c r="C457" s="27" t="s">
        <v>35</v>
      </c>
      <c r="D457" s="7" t="s">
        <v>36</v>
      </c>
      <c r="E457" s="6"/>
      <c r="F457" s="10" t="s">
        <v>2657</v>
      </c>
      <c r="G457" s="10"/>
      <c r="H457" s="14"/>
      <c r="I457" s="13" t="s">
        <v>212</v>
      </c>
      <c r="J457" s="6" t="s">
        <v>162</v>
      </c>
      <c r="K457" s="10" t="s">
        <v>2646</v>
      </c>
      <c r="L457" s="10" t="s">
        <v>2658</v>
      </c>
      <c r="M457" s="31" t="s">
        <v>43</v>
      </c>
      <c r="N457" s="10" t="s">
        <v>2659</v>
      </c>
      <c r="O457" s="10" t="s">
        <v>2660</v>
      </c>
      <c r="P457" s="12"/>
      <c r="Q457" s="13"/>
      <c r="R457" s="12"/>
      <c r="S457" s="12"/>
      <c r="T457" s="12"/>
      <c r="U457" s="12"/>
      <c r="V457" s="12"/>
      <c r="W457" s="12"/>
      <c r="X457" s="13"/>
      <c r="Y457" s="17" t="s">
        <v>45</v>
      </c>
      <c r="Z457" s="9" t="s">
        <v>2661</v>
      </c>
      <c r="AA457" s="12" t="str">
        <f t="shared" si="1"/>
        <v>{
    "id": "M6-NyO-56a-I-3-EN-EN",
    "stimulus": "&lt;p&gt;Choose the expression that is equivalent to:&lt;/p&gt;&lt;p style=\"text-align: center\"&gt;{{Q1}} + {{Q2}}&lt;i&gt;{{Q6}}&lt;/i&gt; − {{Q3}} − {{Q4}}&lt;i&gt;{{Q6}}&lt;/i&gt; + {{Q5}}&lt;/p&gt;",
    "hint": "&lt;p&gt;Group the terms:&lt;/p&gt;&lt;p style=\"text-align: center\"&gt;{{Q1}} + {{Q2}}&lt;i&gt;{{Q6}}&lt;/i&gt; − {{Q3}} − {{Q4}}&lt;i&gt;{{Q6}}&lt;/i&gt; + {{Q5}} =&lt;/p&gt;&lt;p style=\"text-align: center\"&gt;= ({{Q2}}&lt;i&gt;{{Q6}}&lt;/i&gt; − {{Q4}}&lt;i&gt;{{Q6}}&lt;/i&gt;) + ({{Q1}} − {{Q3}} + {{Q5}}) = ...&lt;/p&gt;",
    "feedback": "&lt;p&gt;Terms are grouped in this way:&lt;/p&gt;&lt;p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v>
      </c>
      <c r="AB457" s="13" t="str">
        <f t="shared" si="2"/>
        <v>M6-NyO-56a-I-3</v>
      </c>
      <c r="AC457" s="13" t="str">
        <f t="shared" si="3"/>
        <v>M6-NyO-56a-I-3-EN</v>
      </c>
      <c r="AD457" s="13"/>
      <c r="AE457" s="13"/>
      <c r="AF457" s="8"/>
      <c r="AG457" s="8" t="s">
        <v>49</v>
      </c>
    </row>
    <row r="458" ht="112.5" customHeight="1">
      <c r="A458" s="6" t="s">
        <v>2643</v>
      </c>
      <c r="B458" s="10" t="s">
        <v>2644</v>
      </c>
      <c r="C458" s="28" t="s">
        <v>50</v>
      </c>
      <c r="D458" s="7" t="s">
        <v>36</v>
      </c>
      <c r="E458" s="6"/>
      <c r="F458" s="10" t="s">
        <v>2662</v>
      </c>
      <c r="G458" s="10" t="s">
        <v>2663</v>
      </c>
      <c r="H458" s="14"/>
      <c r="I458" s="13" t="s">
        <v>212</v>
      </c>
      <c r="J458" s="6" t="s">
        <v>168</v>
      </c>
      <c r="K458" s="11" t="s">
        <v>2664</v>
      </c>
      <c r="L458" s="10" t="s">
        <v>2665</v>
      </c>
      <c r="M458" s="13" t="s">
        <v>43</v>
      </c>
      <c r="N458" s="11" t="s">
        <v>2666</v>
      </c>
      <c r="O458" s="11" t="s">
        <v>2667</v>
      </c>
      <c r="P458" s="12"/>
      <c r="Q458" s="13"/>
      <c r="R458" s="12"/>
      <c r="S458" s="12"/>
      <c r="T458" s="12"/>
      <c r="U458" s="12"/>
      <c r="V458" s="12"/>
      <c r="W458" s="12"/>
      <c r="X458" s="13"/>
      <c r="Y458" s="17" t="s">
        <v>45</v>
      </c>
      <c r="Z458" s="9" t="s">
        <v>2668</v>
      </c>
      <c r="AA458" s="12" t="str">
        <f t="shared" si="1"/>
        <v>{
    "id": "M6-NyO-56a-E-1-EN-EN",
    "stimulus": "&lt;p&gt;Complete this equality.&lt;/p&gt;",
    "template": "&lt;p style=\"text-align: center\"&gt;({{Q1}}&lt;i&gt;{{Q6}}&lt;/i&gt; + {{Q2}}&lt;i&gt;{{Q7}}&lt;/i&gt;) × {{Q3}} {{Q8}} {{Q4}}&lt;i&gt;{{Q6}}&lt;/i&gt; {{Q9}} {{Q5}}&lt;i&gt;{{Q7}}&lt;/i&gt; = {{response}}&amp;nbsp;&lt;i&gt;{{Q6}}&lt;/i&gt; + {{response}}&amp;nbsp;&lt;i&gt;{{Q7}}&lt;/i&gt;&lt;/p&gt;",
    "hint": "&lt;p&gt;Develop the parenthesis and then group the terms:&lt;/p&gt;&lt;p style=\"text-align: center\"&gt;({{Q1}}&lt;i&gt;{{Q6}}&lt;/i&gt; + {{Q2}}&lt;i&gt;{{Q7}}&lt;/i&gt;) × {{Q3}} {{Q8}} {{Q4}}&lt;i&gt;{{Q6}}&lt;/i&gt; {{Q9}} {{Q5}}&lt;i&gt;{{Q7}}&lt;/i&gt; =&lt;/p&gt;&lt;p style=\"text-align: center\"&gt;= {{T7}}&lt;i&gt;{{Q6}}&lt;/i&gt; + {{T8}}&lt;i&gt;{{Q7}}&lt;/i&gt; {{Q8}} {{Q4}}&lt;i&gt;{{Q6}}&lt;/i&gt; {{Q9}} {{Q5}} &lt;i&gt;{{Q7}}&lt;/i&gt; = ...&lt;/p&gt;",
    "feedback": "&lt;p&gt;The parenthesis is developed first and then the terms are grouped:&lt;/p&gt;&lt;p style=\"text-align: center\"&gt;({{Q1}}&lt;i&gt;{{Q6}}&lt;/i&gt; + {{Q2}}&lt;i&gt;{{Q7}}&lt;/i&gt;) × {{Q3}} {{Q8}} {{Q4}}&lt;i&gt;{{Q6}}&lt;/i&gt;{{Q9}}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v>
      </c>
      <c r="AB458" s="13" t="str">
        <f t="shared" si="2"/>
        <v>M6-NyO-56a-E-1</v>
      </c>
      <c r="AC458" s="13" t="str">
        <f t="shared" si="3"/>
        <v>M6-NyO-56a-E-1-EN</v>
      </c>
      <c r="AD458" s="13"/>
      <c r="AE458" s="13"/>
      <c r="AF458" s="8"/>
      <c r="AG458" s="8" t="s">
        <v>49</v>
      </c>
    </row>
    <row r="459" ht="112.5" customHeight="1">
      <c r="A459" s="6" t="s">
        <v>2643</v>
      </c>
      <c r="B459" s="10" t="s">
        <v>2644</v>
      </c>
      <c r="C459" s="28" t="s">
        <v>50</v>
      </c>
      <c r="D459" s="7" t="s">
        <v>36</v>
      </c>
      <c r="E459" s="6"/>
      <c r="F459" s="10" t="s">
        <v>2662</v>
      </c>
      <c r="G459" s="10" t="s">
        <v>2669</v>
      </c>
      <c r="H459" s="14"/>
      <c r="I459" s="13" t="s">
        <v>212</v>
      </c>
      <c r="J459" s="6" t="s">
        <v>168</v>
      </c>
      <c r="K459" s="10" t="s">
        <v>2670</v>
      </c>
      <c r="L459" s="10" t="s">
        <v>2671</v>
      </c>
      <c r="M459" s="13" t="s">
        <v>43</v>
      </c>
      <c r="N459" s="10" t="s">
        <v>2672</v>
      </c>
      <c r="O459" s="10" t="s">
        <v>2673</v>
      </c>
      <c r="P459" s="12"/>
      <c r="Q459" s="13"/>
      <c r="R459" s="12"/>
      <c r="S459" s="12"/>
      <c r="T459" s="12"/>
      <c r="U459" s="12"/>
      <c r="V459" s="12"/>
      <c r="W459" s="12"/>
      <c r="X459" s="13"/>
      <c r="Y459" s="17" t="s">
        <v>45</v>
      </c>
      <c r="Z459" s="9" t="s">
        <v>2674</v>
      </c>
      <c r="AA459" s="12" t="str">
        <f t="shared" si="1"/>
        <v>{
    "id": "M6-NyO-56a-E-2-EN-EN",
    "stimulus": "&lt;p&gt;Complete this equality.&lt;/p&gt;",
    "template": "&lt;p style=\"text-align: center\"&gt;{{Q1}}({{Q2}} − &lt;i&gt;{{Q6}}&lt;/i&gt;) {{Q8}} {{Q3}}({{Q4}} − &lt;i&gt;{{Q7}}&lt;/i&gt;) = {{response}}&amp;nbsp;&lt;i&gt;{{Q6}}&lt;/i&gt; {{T1}} {{response}}&amp;nbsp;&lt;i&gt;{{Q7}}&lt;/i&gt; {{T3}} {{response}}&lt;/p&gt;",
    "hint": "&lt;p&gt;Develop the parentheses and then group the terms:&lt;/p&gt;&lt;p style=\"text-align: center\"&gt;{{Q1}}({{Q2}} − &lt;i&gt;{{Q6}}&lt;/ i&gt;) {{Q8}} {{Q3}}({{Q4}} − &lt;i&gt;{{Q7}}&lt;/i&gt;) =&lt;/p&gt;&lt;p style=\"text-align: center\"&gt; = {{T4}} − {{Q1}}&lt;i&gt;{{Q6}}&lt;/i&gt; {{Q8}} {{T5}} {{T6}} {{Q3}}&lt;i&gt;{{Q7}}&lt;/i&gt; = ...&lt;/p&gt;",
    "feedback": "&lt;p&gt;Parentheses are developed first and then the terms are grouped:&lt;/p&gt;&lt;p style=\"text-align: center\"&gt;{{Q1}}({{Q2}} − &lt;i&gt;{{Q6}}&lt;/i&gt;) {{Q8}} {{Q3}}({{Q4}} − &lt;i&gt;{{Q7}}&lt;/i&gt;) =&lt;/p&gt;&lt;p style=\"text-align: center\"&gt;= {{T4}} − {{Q1}}&lt;i&gt;{{Q6}}&lt;/i&gt; {{Q8}} {{T5}} {{T6}} {{Q3}}&lt;i&gt; {{Q7}}&lt;/i&gt;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v>
      </c>
      <c r="AB459" s="13" t="str">
        <f t="shared" si="2"/>
        <v>M6-NyO-56a-E-2</v>
      </c>
      <c r="AC459" s="13" t="str">
        <f t="shared" si="3"/>
        <v>M6-NyO-56a-E-2-EN</v>
      </c>
      <c r="AD459" s="13"/>
      <c r="AE459" s="13"/>
      <c r="AF459" s="8"/>
      <c r="AG459" s="8" t="s">
        <v>49</v>
      </c>
    </row>
    <row r="460" ht="112.5" customHeight="1">
      <c r="A460" s="6" t="s">
        <v>2643</v>
      </c>
      <c r="B460" s="10" t="s">
        <v>2644</v>
      </c>
      <c r="C460" s="28" t="s">
        <v>50</v>
      </c>
      <c r="D460" s="7" t="s">
        <v>36</v>
      </c>
      <c r="E460" s="6"/>
      <c r="F460" s="10" t="s">
        <v>2662</v>
      </c>
      <c r="G460" s="10" t="s">
        <v>2675</v>
      </c>
      <c r="H460" s="14"/>
      <c r="I460" s="13" t="s">
        <v>212</v>
      </c>
      <c r="J460" s="6" t="s">
        <v>168</v>
      </c>
      <c r="K460" s="10" t="s">
        <v>2670</v>
      </c>
      <c r="L460" s="11" t="s">
        <v>2676</v>
      </c>
      <c r="M460" s="13" t="s">
        <v>43</v>
      </c>
      <c r="N460" s="10" t="s">
        <v>2677</v>
      </c>
      <c r="O460" s="10" t="s">
        <v>2678</v>
      </c>
      <c r="P460" s="12"/>
      <c r="Q460" s="13"/>
      <c r="R460" s="12"/>
      <c r="S460" s="12"/>
      <c r="T460" s="12"/>
      <c r="U460" s="12"/>
      <c r="V460" s="12"/>
      <c r="W460" s="12"/>
      <c r="X460" s="13"/>
      <c r="Y460" s="17" t="s">
        <v>45</v>
      </c>
      <c r="Z460" s="9" t="s">
        <v>2679</v>
      </c>
      <c r="AA460" s="12" t="str">
        <f t="shared" si="1"/>
        <v>{
    "id": "M6-NyO-56a-E-3-EN-EN",
    "stimulus": "&lt;p&gt;Complete this equality.&lt;/p&gt;",
    "template": "&lt;p style=\"text-align: center\"&gt;{{Q1}}(&lt;i&gt;{{Q6}}&lt;/i&gt; {{Q8}} {{Q2}} + &lt;i&gt;{{Q7}}&lt;/i&gt;) {{Q9}} {{Q3}}&lt;i&gt;{{Q6}}&lt;/i&gt; + {{Q4}} = {{response}}&amp;nbsp;&lt;i&gt;{{Q6}}&lt;/ i&gt; + {{response}}&amp;nbsp;&lt;i&gt;{{Q7}}&lt;/i&gt; {{T2}} {{response}}&lt;/p&gt;",
    "hint": "&lt;p&gt;Develop the parenthesis and then group the terms:&lt;/p&gt;&lt;p style=\"text-align: center\"&gt;{{Q1}}(&lt;i&gt;{{Q6}}&lt;/i&gt; {{Q8}} {{Q2}} + &lt;i&gt;{{Q7}}&lt;/i&gt;) {{Q9}} {{Q3}}&lt;i&gt;{{Q6}}&lt;/i&gt; + {{Q4}} =&lt;/p&gt;&lt;p style=\"text-align: center\"&gt;= {{Q1}}&lt;i&gt;{{Q6}}&lt;/i&gt; {{Q8}} {{T3}} + {{Q1}}&lt;i&gt;{{Q7}}&lt;/i&gt; {{Q9}} {{Q3}}&lt;i&gt;{{Q6}}&lt;/i&gt; + {{Q4}} = ...&lt;/p&gt;",
    "feedback": "&lt;p&gt;The parenthesis is developed first and then the terms are grouped:&lt;/p&gt;&lt;p style=\"text-align: center\"&gt;{{Q1}}(&lt;i&gt;{{Q6}}&lt;/i&gt; {{Q8}} {{Q2}} + &lt;i&gt;{{Q7}}&lt;/i&gt;) {{Q9}} {{Q3}}&lt;i&gt;{{Q6}}&lt;/i&gt; + {{Q4}} =&lt;/p&gt;&lt;p style=\"text-align: center\"&gt;= {{Q1}}&lt;i&gt;{{Q6}}&lt;/i&gt; {{Q8}} {{T3}} + {{Q1}}&lt;i&gt;{{Q7}}&lt;/i&gt; {{Q9}} {{Q3}}&lt;i&gt;{{Q6}}&lt;/i&gt; + {{Q4}} =&lt;/p&gt;&lt;p style =\"text-align: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v>
      </c>
      <c r="AB460" s="13" t="str">
        <f t="shared" si="2"/>
        <v>M6-NyO-56a-E-3</v>
      </c>
      <c r="AC460" s="13" t="str">
        <f t="shared" si="3"/>
        <v>M6-NyO-56a-E-3-EN</v>
      </c>
      <c r="AD460" s="13"/>
      <c r="AE460" s="13"/>
      <c r="AF460" s="8"/>
      <c r="AG460" s="8" t="s">
        <v>49</v>
      </c>
    </row>
    <row r="461" ht="112.5" customHeight="1">
      <c r="A461" s="6" t="s">
        <v>2680</v>
      </c>
      <c r="B461" s="10" t="s">
        <v>2681</v>
      </c>
      <c r="C461" s="27" t="s">
        <v>35</v>
      </c>
      <c r="D461" s="7" t="s">
        <v>36</v>
      </c>
      <c r="E461" s="6"/>
      <c r="F461" s="10" t="s">
        <v>2682</v>
      </c>
      <c r="G461" s="10"/>
      <c r="H461" s="14"/>
      <c r="I461" s="13" t="s">
        <v>212</v>
      </c>
      <c r="J461" s="6" t="s">
        <v>162</v>
      </c>
      <c r="K461" s="11" t="s">
        <v>2683</v>
      </c>
      <c r="L461" s="11" t="s">
        <v>2684</v>
      </c>
      <c r="M461" s="13" t="s">
        <v>43</v>
      </c>
      <c r="N461" s="10" t="s">
        <v>2685</v>
      </c>
      <c r="O461" s="10" t="s">
        <v>2686</v>
      </c>
      <c r="P461" s="12"/>
      <c r="Q461" s="13"/>
      <c r="R461" s="12"/>
      <c r="S461" s="12"/>
      <c r="T461" s="12"/>
      <c r="U461" s="12"/>
      <c r="V461" s="12"/>
      <c r="W461" s="12"/>
      <c r="X461" s="13"/>
      <c r="Y461" s="17" t="s">
        <v>45</v>
      </c>
      <c r="Z461" s="9" t="s">
        <v>2687</v>
      </c>
      <c r="AA461" s="12" t="str">
        <f t="shared" si="1"/>
        <v>{
    "id": "M6-NyO-56b-I-1-EN-EN",
    "stimulus": "&lt;p&gt;Which of these expressions is equivalent to the following one?&lt;/p&gt;&lt;p style=\"text-align: center\"&gt;{{Q1}} × ({{Q2}}&lt;i&gt;{{Q5}}&lt;/i&gt; {{Q7}} {{Q3}}&lt;i&gt;{{Q6}}&lt;/i&gt; {{Q8}} {{Q4}})&lt;/p&gt;",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AB461" s="13" t="str">
        <f t="shared" si="2"/>
        <v>M6-NyO-56b-I-1</v>
      </c>
      <c r="AC461" s="13" t="str">
        <f t="shared" si="3"/>
        <v>M6-NyO-56b-I-1-EN</v>
      </c>
      <c r="AD461" s="13"/>
      <c r="AE461" s="13"/>
      <c r="AF461" s="8"/>
      <c r="AG461" s="8" t="s">
        <v>49</v>
      </c>
    </row>
    <row r="462" ht="112.5" customHeight="1">
      <c r="A462" s="6" t="s">
        <v>2680</v>
      </c>
      <c r="B462" s="10" t="s">
        <v>2681</v>
      </c>
      <c r="C462" s="27" t="s">
        <v>35</v>
      </c>
      <c r="D462" s="7" t="s">
        <v>36</v>
      </c>
      <c r="E462" s="6"/>
      <c r="F462" s="10" t="s">
        <v>2688</v>
      </c>
      <c r="G462" s="10"/>
      <c r="H462" s="14"/>
      <c r="I462" s="13" t="s">
        <v>212</v>
      </c>
      <c r="J462" s="6" t="s">
        <v>162</v>
      </c>
      <c r="K462" s="11" t="s">
        <v>2683</v>
      </c>
      <c r="L462" s="11" t="s">
        <v>2684</v>
      </c>
      <c r="M462" s="13" t="s">
        <v>43</v>
      </c>
      <c r="N462" s="10" t="s">
        <v>2689</v>
      </c>
      <c r="O462" s="10" t="s">
        <v>2690</v>
      </c>
      <c r="P462" s="12"/>
      <c r="Q462" s="13"/>
      <c r="R462" s="12"/>
      <c r="S462" s="12"/>
      <c r="T462" s="12"/>
      <c r="U462" s="12"/>
      <c r="V462" s="12"/>
      <c r="W462" s="12"/>
      <c r="X462" s="13"/>
      <c r="Y462" s="17" t="s">
        <v>45</v>
      </c>
      <c r="Z462" s="9" t="s">
        <v>2691</v>
      </c>
      <c r="AA462" s="12" t="str">
        <f t="shared" si="1"/>
        <v>{
    "id": "M6-NyO-56b-I-2-EN-EN",
    "stimulus": "&lt;p&gt;Which of these expressions is equivalent to the following one?&lt;/p&gt;&lt;p style=\"text-align: center\"&gt;({{Q2}}&lt;i&gt;{{Q5}}&lt;/i&gt; {{Q7}} {{Q3}}&lt;i&gt;{{Q6}}&lt;/i&gt; {{Q8}} {{Q4}}) × {{Q1}}&lt;/p&gt;",
    "hint": "&lt;p&gt;Apply the distributive property:&lt;/p&gt;&lt;p style=\"text-align: center\"&gt;({{Q2}}&lt;i&gt;{{Q5}}&lt;/i&gt; {{Q7}} {{Q3}}&lt;i&gt;{{Q6}}&lt;/i&gt; {{Q8}} {{Q4}}) × {{Q1}} =&lt;/p&gt;&lt;p style=\"text-align: center\"&gt;= {{Q1}} × {{Q2}}&lt;i&gt;{{Q5}}&lt;/i&gt; {{Q7}} {{Q1}} × {{Q3}}&lt;i&gt;{{Q6}}&lt;/i&gt; {{Q8}} {{Q1}} × {{Q4}} = ...&lt;/p&gt;",
    "feedback": "&lt;p&gt;Apply the distributive property:&lt;/p&gt;&lt;p style=\"text-align: center\"&gt;({{Q2}}&lt;i&gt;{{Q5}}&lt;/i&gt; {{Q7}} {{Q3}}&lt;i&gt;{{Q6}}&lt;/i&gt; {{Q8}} {{Q4}}) × {{Q1}} =&lt;/p&gt;&lt;p style=\"text-align: center\"&gt;= {{Q1}} × {{Q2}}&lt;i&gt;{{Q5}}&lt;/i&gt; {{Q7}} {{Q1}} × {{Q3}}&lt;i&gt;{{Q6}}&lt;/i&gt; {{Q8}} {{Q1}} × {{Q4}} =&lt;/p&gt;&lt;p style=\"text-align: center\"&gt;= {{T1}}&lt;i&gt;{{Q5}}&lt;/i &gt;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AB462" s="13" t="str">
        <f t="shared" si="2"/>
        <v>M6-NyO-56b-I-2</v>
      </c>
      <c r="AC462" s="13" t="str">
        <f t="shared" si="3"/>
        <v>M6-NyO-56b-I-2-EN</v>
      </c>
      <c r="AD462" s="13"/>
      <c r="AE462" s="13"/>
      <c r="AF462" s="8"/>
      <c r="AG462" s="8" t="s">
        <v>49</v>
      </c>
    </row>
    <row r="463" ht="112.5" customHeight="1">
      <c r="A463" s="6" t="s">
        <v>2680</v>
      </c>
      <c r="B463" s="10" t="s">
        <v>2681</v>
      </c>
      <c r="C463" s="27" t="s">
        <v>35</v>
      </c>
      <c r="D463" s="7" t="s">
        <v>36</v>
      </c>
      <c r="E463" s="6"/>
      <c r="F463" s="10" t="s">
        <v>2692</v>
      </c>
      <c r="G463" s="10"/>
      <c r="H463" s="14"/>
      <c r="I463" s="13" t="s">
        <v>212</v>
      </c>
      <c r="J463" s="6" t="s">
        <v>162</v>
      </c>
      <c r="K463" s="10" t="s">
        <v>2693</v>
      </c>
      <c r="L463" s="11" t="s">
        <v>2694</v>
      </c>
      <c r="M463" s="13" t="s">
        <v>43</v>
      </c>
      <c r="N463" s="10" t="s">
        <v>2695</v>
      </c>
      <c r="O463" s="10" t="s">
        <v>2696</v>
      </c>
      <c r="P463" s="12"/>
      <c r="Q463" s="13"/>
      <c r="R463" s="12"/>
      <c r="S463" s="12"/>
      <c r="T463" s="12"/>
      <c r="U463" s="12"/>
      <c r="V463" s="12"/>
      <c r="W463" s="12"/>
      <c r="X463" s="13"/>
      <c r="Y463" s="17" t="s">
        <v>45</v>
      </c>
      <c r="Z463" s="9" t="s">
        <v>2697</v>
      </c>
      <c r="AA463" s="12" t="str">
        <f t="shared" si="1"/>
        <v>{
    "id": "M6-NyO-56b-I-3-EN-EN",
    "stimulus": "&lt;p&gt;Which of these expressions is equivalent to the following one?&lt;/p&gt;&lt;p style=\"text-align: center\"&gt;{{Q1}} × ({{Q2}}&lt;i&gt;{{Q5}} &lt;/i&gt; {{Q8}} {{Q4}})&lt;/p&gt;",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{{T1}}&lt;i&gt;{{Q5}}&lt;/i &gt;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v>
      </c>
      <c r="AB463" s="13" t="str">
        <f t="shared" si="2"/>
        <v>M6-NyO-56b-I-3</v>
      </c>
      <c r="AC463" s="13" t="str">
        <f t="shared" si="3"/>
        <v>M6-NyO-56b-I-3-EN</v>
      </c>
      <c r="AD463" s="13"/>
      <c r="AE463" s="13"/>
      <c r="AF463" s="8"/>
      <c r="AG463" s="8" t="s">
        <v>49</v>
      </c>
    </row>
    <row r="464" ht="112.5" customHeight="1">
      <c r="A464" s="6" t="s">
        <v>2680</v>
      </c>
      <c r="B464" s="10" t="s">
        <v>2681</v>
      </c>
      <c r="C464" s="28" t="s">
        <v>50</v>
      </c>
      <c r="D464" s="7" t="s">
        <v>36</v>
      </c>
      <c r="E464" s="6"/>
      <c r="F464" s="10" t="s">
        <v>2662</v>
      </c>
      <c r="G464" s="10" t="s">
        <v>2698</v>
      </c>
      <c r="H464" s="14"/>
      <c r="I464" s="13" t="s">
        <v>212</v>
      </c>
      <c r="J464" s="6" t="s">
        <v>168</v>
      </c>
      <c r="K464" s="10" t="s">
        <v>2699</v>
      </c>
      <c r="L464" s="10" t="s">
        <v>2700</v>
      </c>
      <c r="M464" s="13" t="s">
        <v>43</v>
      </c>
      <c r="N464" s="10" t="s">
        <v>2685</v>
      </c>
      <c r="O464" s="10" t="s">
        <v>2701</v>
      </c>
      <c r="P464" s="12"/>
      <c r="Q464" s="13"/>
      <c r="R464" s="12"/>
      <c r="S464" s="12"/>
      <c r="T464" s="12"/>
      <c r="U464" s="12"/>
      <c r="V464" s="12"/>
      <c r="W464" s="12"/>
      <c r="X464" s="13"/>
      <c r="Y464" s="17" t="s">
        <v>45</v>
      </c>
      <c r="Z464" s="9" t="s">
        <v>2702</v>
      </c>
      <c r="AA464" s="12" t="str">
        <f t="shared" si="1"/>
        <v>{
    "id": "M6-NyO-56b-E-1-EN-EN",
    "stimulus": "&lt;p&gt;Complete the following equality.&lt;/p&gt;",
    "template": "&lt;p style=\"text-align: center\"&gt;{{Q1}} × ({{Q2}}&lt;i&gt;{{Q5}}&lt;/i&gt; {{Q7}} {{Q3}}&lt;i&gt;{{Q6}}&lt;/i&gt; {{Q8}} {{Q4}}) = {{response}}&amp;nbsp;&lt;i&gt;{{Q5}}&lt;/i&gt; {{Q7}} {{response}}&amp;nbsp;&lt;i&gt;{{Q6}}&lt;/i&gt; {{Q8}} {{response}}&lt;/p&gt;",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AB464" s="13" t="str">
        <f t="shared" si="2"/>
        <v>M6-NyO-56b-E-1</v>
      </c>
      <c r="AC464" s="13" t="str">
        <f t="shared" si="3"/>
        <v>M6-NyO-56b-E-1-EN</v>
      </c>
      <c r="AD464" s="13"/>
      <c r="AE464" s="13"/>
      <c r="AF464" s="8"/>
      <c r="AG464" s="8" t="s">
        <v>49</v>
      </c>
    </row>
    <row r="465" ht="112.5" customHeight="1">
      <c r="A465" s="6" t="s">
        <v>2680</v>
      </c>
      <c r="B465" s="10" t="s">
        <v>2681</v>
      </c>
      <c r="C465" s="28" t="s">
        <v>50</v>
      </c>
      <c r="D465" s="7" t="s">
        <v>36</v>
      </c>
      <c r="E465" s="6"/>
      <c r="F465" s="10" t="s">
        <v>2662</v>
      </c>
      <c r="G465" s="10" t="s">
        <v>2703</v>
      </c>
      <c r="H465" s="14"/>
      <c r="I465" s="13" t="s">
        <v>212</v>
      </c>
      <c r="J465" s="6" t="s">
        <v>168</v>
      </c>
      <c r="K465" s="10" t="s">
        <v>2699</v>
      </c>
      <c r="L465" s="10" t="s">
        <v>2700</v>
      </c>
      <c r="M465" s="13" t="s">
        <v>43</v>
      </c>
      <c r="N465" s="10" t="s">
        <v>2689</v>
      </c>
      <c r="O465" s="10" t="s">
        <v>2704</v>
      </c>
      <c r="P465" s="12"/>
      <c r="Q465" s="13"/>
      <c r="R465" s="12"/>
      <c r="S465" s="12"/>
      <c r="T465" s="12"/>
      <c r="U465" s="12"/>
      <c r="V465" s="12"/>
      <c r="W465" s="12"/>
      <c r="X465" s="13"/>
      <c r="Y465" s="17" t="s">
        <v>45</v>
      </c>
      <c r="Z465" s="9" t="s">
        <v>2705</v>
      </c>
      <c r="AA465" s="12" t="str">
        <f t="shared" si="1"/>
        <v>{
    "id": "M6-NyO-56b-E-2-EN-EN",
    "stimulus": "&lt;p&gt;Complete the following equality.&lt;/p&gt;",
    "template": "&lt;p style=\"text-align: center\"&gt;({{Q2}}&lt;i&gt;{{Q5}}&lt;/i&gt; {{Q7}} {{Q3}}&lt;i&gt;{{Q6}}&lt;/i&gt; {{Q8}} {{Q4}}) × {{Q1}} = {{response}}&amp;nbsp;&lt;i&gt;{{Q5}}&lt;/i&gt; {{Q7}} {{response}}&amp;nbsp;&lt;i&gt;{{Q6}}&lt;/i&gt; {{Q8}} {{response}}&lt;/p&gt;",
    "hint": "&lt;p&gt;Apply the distributive property:&lt;/p&gt;&lt;p style=\"text-align: center\"&gt;({{Q2}}&lt;i&gt;{{Q5}}&lt;/i&gt; {{Q7}} {{Q3}}&lt;i&gt;{{Q6}}&lt;/i&gt; {{Q8}} {{Q4}}) × {{Q1}} =&lt;/p&gt;&lt;p style=\"text-align: center\"&gt;= {{Q1}} × {{Q2}}&lt;i&gt;{{Q5}}&lt;/i&gt; {{Q7}} {{Q1}} × {{Q3}}&lt;i&gt;{{Q6}}&lt;/i&gt; {{Q8}} {{Q1}} × {{Q4}} = ...&lt;/p&gt;",
    "feedback": "&lt;p&gt;Applies the distributive property:&lt;/p&gt;&lt;p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AB465" s="13" t="str">
        <f t="shared" si="2"/>
        <v>M6-NyO-56b-E-2</v>
      </c>
      <c r="AC465" s="13" t="str">
        <f t="shared" si="3"/>
        <v>M6-NyO-56b-E-2-EN</v>
      </c>
      <c r="AD465" s="13"/>
      <c r="AE465" s="13"/>
      <c r="AF465" s="8"/>
      <c r="AG465" s="8" t="s">
        <v>49</v>
      </c>
    </row>
    <row r="466" ht="112.5" customHeight="1">
      <c r="A466" s="6" t="s">
        <v>2680</v>
      </c>
      <c r="B466" s="10" t="s">
        <v>2681</v>
      </c>
      <c r="C466" s="28" t="s">
        <v>50</v>
      </c>
      <c r="D466" s="7" t="s">
        <v>36</v>
      </c>
      <c r="E466" s="6"/>
      <c r="F466" s="10" t="s">
        <v>2662</v>
      </c>
      <c r="G466" s="10" t="s">
        <v>2706</v>
      </c>
      <c r="H466" s="14"/>
      <c r="I466" s="13" t="s">
        <v>212</v>
      </c>
      <c r="J466" s="6" t="s">
        <v>168</v>
      </c>
      <c r="K466" s="10" t="s">
        <v>2707</v>
      </c>
      <c r="L466" s="10" t="s">
        <v>2708</v>
      </c>
      <c r="M466" s="13" t="s">
        <v>43</v>
      </c>
      <c r="N466" s="10" t="s">
        <v>2695</v>
      </c>
      <c r="O466" s="10" t="s">
        <v>2709</v>
      </c>
      <c r="P466" s="12"/>
      <c r="Q466" s="13"/>
      <c r="R466" s="12"/>
      <c r="S466" s="12"/>
      <c r="T466" s="12"/>
      <c r="U466" s="12"/>
      <c r="V466" s="12"/>
      <c r="W466" s="12"/>
      <c r="X466" s="13"/>
      <c r="Y466" s="17" t="s">
        <v>45</v>
      </c>
      <c r="Z466" s="9" t="s">
        <v>2710</v>
      </c>
      <c r="AA466" s="12" t="str">
        <f t="shared" si="1"/>
        <v>{
    "id": "M6-NyO-56b-E-3-EN-EN",
    "stimulus": "&lt;p&gt;Complete the following equality.&lt;/p&gt;",
    "template": "&lt;p style=\"text-align: center\"&gt;{{Q1}} × ({{Q2}}&lt;i&gt;{{Q5}}&lt;/i&gt; {{Q8}} {{Q4}}) = {{response}}&amp;nbsp;&lt;i&gt;{{Q5}}&lt;/i&gt; {{Q8}} {{response}}&lt;/p&gt;",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v>
      </c>
      <c r="AB466" s="13" t="str">
        <f t="shared" si="2"/>
        <v>M6-NyO-56b-E-3</v>
      </c>
      <c r="AC466" s="13" t="str">
        <f t="shared" si="3"/>
        <v>M6-NyO-56b-E-3-EN</v>
      </c>
      <c r="AD466" s="13"/>
      <c r="AE466" s="13"/>
      <c r="AF466" s="8"/>
      <c r="AG466" s="8" t="s">
        <v>49</v>
      </c>
    </row>
    <row r="467" ht="112.5" customHeight="1">
      <c r="A467" s="6" t="s">
        <v>2711</v>
      </c>
      <c r="B467" s="10" t="s">
        <v>2712</v>
      </c>
      <c r="C467" s="27" t="s">
        <v>35</v>
      </c>
      <c r="D467" s="7" t="s">
        <v>36</v>
      </c>
      <c r="E467" s="6"/>
      <c r="F467" s="9" t="s">
        <v>2713</v>
      </c>
      <c r="G467" s="10"/>
      <c r="H467" s="14"/>
      <c r="I467" s="8" t="s">
        <v>212</v>
      </c>
      <c r="J467" s="8" t="s">
        <v>1153</v>
      </c>
      <c r="K467" s="11" t="s">
        <v>2714</v>
      </c>
      <c r="L467" s="24" t="s">
        <v>2715</v>
      </c>
      <c r="M467" s="13" t="s">
        <v>43</v>
      </c>
      <c r="N467" s="11" t="s">
        <v>2716</v>
      </c>
      <c r="O467" s="11" t="s">
        <v>2717</v>
      </c>
      <c r="P467" s="12"/>
      <c r="Q467" s="13"/>
      <c r="R467" s="12"/>
      <c r="S467" s="12"/>
      <c r="T467" s="12"/>
      <c r="U467" s="12"/>
      <c r="V467" s="12"/>
      <c r="W467" s="12"/>
      <c r="X467" s="13"/>
      <c r="Y467" s="17" t="s">
        <v>45</v>
      </c>
      <c r="Z467" s="9" t="s">
        <v>2718</v>
      </c>
      <c r="AA467" s="12" t="str">
        <f t="shared" si="1"/>
        <v>{
    "id": "M6-NyO-56c-I-1-EN-EN",
    "stimulus": "&lt;p&gt;Select the expression that is equivalent to this one:&lt;/p&gt;&lt;p style=\"text-align: center\"&gt;{{T2}}&lt;i&gt;{{Q6}}&lt;/i&gt; {{Q8}} &lt;i&gt;{{Q5}}&lt;/i&gt; {{T1}}&lt;/p&gt;",
    "hint": "&lt;p&gt;The terms of an algebraic expression can be grouped in different ways.&lt;/p&gt;",
    "feedback": "&lt;p&gt;The terms of an algebraic expression can be grouped in different ways:&lt;/p&gt;&lt;p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v>
      </c>
      <c r="AB467" s="13" t="str">
        <f t="shared" si="2"/>
        <v>M6-NyO-56c-I-1</v>
      </c>
      <c r="AC467" s="13" t="str">
        <f t="shared" si="3"/>
        <v>M6-NyO-56c-I-1-EN</v>
      </c>
      <c r="AD467" s="13"/>
      <c r="AE467" s="13"/>
      <c r="AF467" s="8"/>
      <c r="AG467" s="8" t="s">
        <v>49</v>
      </c>
    </row>
    <row r="468" ht="112.5" customHeight="1">
      <c r="A468" s="6" t="s">
        <v>2711</v>
      </c>
      <c r="B468" s="10" t="s">
        <v>2712</v>
      </c>
      <c r="C468" s="27" t="s">
        <v>35</v>
      </c>
      <c r="D468" s="7" t="s">
        <v>36</v>
      </c>
      <c r="E468" s="6"/>
      <c r="F468" s="9" t="s">
        <v>2719</v>
      </c>
      <c r="G468" s="10"/>
      <c r="H468" s="14"/>
      <c r="I468" s="8" t="s">
        <v>212</v>
      </c>
      <c r="J468" s="8" t="s">
        <v>1153</v>
      </c>
      <c r="K468" s="11" t="s">
        <v>2720</v>
      </c>
      <c r="L468" s="24" t="s">
        <v>2721</v>
      </c>
      <c r="M468" s="8" t="s">
        <v>43</v>
      </c>
      <c r="N468" s="11" t="s">
        <v>2716</v>
      </c>
      <c r="O468" s="11" t="s">
        <v>2722</v>
      </c>
      <c r="P468" s="12"/>
      <c r="Q468" s="13"/>
      <c r="R468" s="12"/>
      <c r="S468" s="12"/>
      <c r="T468" s="12"/>
      <c r="U468" s="12"/>
      <c r="V468" s="12"/>
      <c r="W468" s="12"/>
      <c r="X468" s="13"/>
      <c r="Y468" s="17" t="s">
        <v>45</v>
      </c>
      <c r="Z468" s="9" t="s">
        <v>2723</v>
      </c>
      <c r="AA468" s="12" t="str">
        <f t="shared" si="1"/>
        <v>{
    "id": "M6-NyO-56c-I-2-EN-EN",
    "stimulus": "&lt;p&gt;Select the expression that is equivalent to this one:&lt;/p&gt;&lt;p style=\"text-align: center\"&gt;{{Q1}}({{Q2}}&lt;i&gt;{{Q5}}&lt;/i&gt; {{Q7}} {{T1}}&lt;i&gt;{{Q6}}&lt;/i&gt;)&lt;/p&gt;",
    "hint": "&lt;p&gt;The terms of an algebraic expression can be grouped in different ways.&lt;/p&gt;",
    "feedback": "&lt;p&gt;The terms of an algebraic expression can be grouped in different ways:&lt;/p&gt;&lt;p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v>
      </c>
      <c r="AB468" s="13" t="str">
        <f t="shared" si="2"/>
        <v>M6-NyO-56c-I-2</v>
      </c>
      <c r="AC468" s="13" t="str">
        <f t="shared" si="3"/>
        <v>M6-NyO-56c-I-2-EN</v>
      </c>
      <c r="AD468" s="13"/>
      <c r="AE468" s="13"/>
      <c r="AF468" s="8"/>
      <c r="AG468" s="8" t="s">
        <v>49</v>
      </c>
    </row>
    <row r="469" ht="112.5" customHeight="1">
      <c r="A469" s="6" t="s">
        <v>2711</v>
      </c>
      <c r="B469" s="10" t="s">
        <v>2712</v>
      </c>
      <c r="C469" s="27" t="s">
        <v>35</v>
      </c>
      <c r="D469" s="7" t="s">
        <v>36</v>
      </c>
      <c r="E469" s="6"/>
      <c r="F469" s="9" t="s">
        <v>2724</v>
      </c>
      <c r="G469" s="10"/>
      <c r="H469" s="14"/>
      <c r="I469" s="8" t="s">
        <v>212</v>
      </c>
      <c r="J469" s="8" t="s">
        <v>1153</v>
      </c>
      <c r="K469" s="11" t="s">
        <v>2725</v>
      </c>
      <c r="L469" s="24" t="s">
        <v>2726</v>
      </c>
      <c r="M469" s="8" t="s">
        <v>43</v>
      </c>
      <c r="N469" s="11" t="s">
        <v>2716</v>
      </c>
      <c r="O469" s="11" t="s">
        <v>2727</v>
      </c>
      <c r="P469" s="12"/>
      <c r="Q469" s="13"/>
      <c r="R469" s="12"/>
      <c r="S469" s="12"/>
      <c r="T469" s="12"/>
      <c r="U469" s="12"/>
      <c r="V469" s="12"/>
      <c r="W469" s="12"/>
      <c r="X469" s="13"/>
      <c r="Y469" s="17" t="s">
        <v>45</v>
      </c>
      <c r="Z469" s="9" t="s">
        <v>2728</v>
      </c>
      <c r="AA469" s="12" t="str">
        <f t="shared" si="1"/>
        <v>{
    "id": "M6-NyO-56c-I-3-EN-EN",
    "stimulus": "&lt;p&gt;Select the expression that is equivalent to this one:&lt;/p&gt;&lt;p style=\"text-align: center\"&gt;{{Q1}}&lt;i&gt;{{Q5}}&lt;/i&gt; + {{T1}}&lt;i&gt;{{Q6}}&lt;/i&gt; + {{T2}}&lt;i&gt;{{Q5}}&lt;/i&gt; + {{T3}}&lt;i&gt;{{Q6}}&lt;/i&gt;&lt;/p&gt;",
    "hint": "&lt;p&gt;The terms of an algebraic expression can be grouped in different ways.&lt;/p&gt;",
    "feedback": "&lt;p&gt;The terms of an algebraic expression can be grouped in different ways:&lt;/p&gt;&lt;p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v>
      </c>
      <c r="AB469" s="13" t="str">
        <f t="shared" si="2"/>
        <v>M6-NyO-56c-I-3</v>
      </c>
      <c r="AC469" s="13" t="str">
        <f t="shared" si="3"/>
        <v>M6-NyO-56c-I-3-EN</v>
      </c>
      <c r="AD469" s="13"/>
      <c r="AE469" s="13"/>
      <c r="AF469" s="8"/>
      <c r="AG469" s="8" t="s">
        <v>49</v>
      </c>
    </row>
    <row r="470" ht="112.5" customHeight="1">
      <c r="A470" s="6" t="s">
        <v>2729</v>
      </c>
      <c r="B470" s="10" t="s">
        <v>2730</v>
      </c>
      <c r="C470" s="27" t="s">
        <v>35</v>
      </c>
      <c r="D470" s="7" t="s">
        <v>36</v>
      </c>
      <c r="E470" s="6"/>
      <c r="F470" s="11" t="s">
        <v>2731</v>
      </c>
      <c r="G470" s="10"/>
      <c r="H470" s="14"/>
      <c r="I470" s="13" t="s">
        <v>212</v>
      </c>
      <c r="J470" s="6" t="s">
        <v>162</v>
      </c>
      <c r="K470" s="11" t="s">
        <v>2732</v>
      </c>
      <c r="L470" s="11" t="s">
        <v>2733</v>
      </c>
      <c r="M470" s="13" t="s">
        <v>43</v>
      </c>
      <c r="N470" s="10" t="s">
        <v>2734</v>
      </c>
      <c r="O470" s="11" t="s">
        <v>2735</v>
      </c>
      <c r="P470" s="12"/>
      <c r="Q470" s="13"/>
      <c r="R470" s="12"/>
      <c r="S470" s="12"/>
      <c r="T470" s="12"/>
      <c r="U470" s="12"/>
      <c r="V470" s="12"/>
      <c r="W470" s="12"/>
      <c r="X470" s="13"/>
      <c r="Y470" s="17" t="s">
        <v>45</v>
      </c>
      <c r="Z470" s="9" t="s">
        <v>2736</v>
      </c>
      <c r="AA470" s="12" t="str">
        <f t="shared" si="1"/>
        <v>{
    "id": "M6-NyO-57a-I-1-EN-EN",
    "stimulus": "&lt;p&gt;Select the equation whose solution is: {{Q9}} = {{Q1}}.&lt;/p&gt;",
    "hint": "&lt;p&gt;Replace the value of {{Q9}} in each equation.&lt;/p&gt;",
    "feedback": "&lt;p&gt;To check if the equality holds, the value of {{Q9}} in each expression must be replaced.&lt;/p&gt;",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"&lt;p&gt;The solution of this equation is: {{Q9}} = {{Q2}}.&lt;/p&gt;"
            },
            {
                "name": "A7",
                "label": "{{T4}} − {{Q9}} = {{Q4}}",
                "function": "",
                "incorrect": true,
                "feedback": "&lt;p&gt;The solution of this equation is: {{Q9}} = {{Q3}}.&lt;/p&gt;"
            },
            {
                "name": "A8",
                "label": "{{T5}} = {{Q5}} + {{Q9}}",
                "function": "",
                "incorrect": true,
                "feedback": "&lt;p&gt;The solution of this equation is: {{Q9}} = {{Q4}}.&lt;/p&gt;"
            },
            {
                "name": "A9",
                "label": "{{Q6}}{{Q9}} = {{T6}}",
                "function": "",
                "incorrect": true,
                "feedback": "&lt;p&gt;The solution of this equation is: {{Q9}} = {{Q5}}.&lt;/p&gt;"
            },
            {
                "name": "A10",
                "label": "{{T7}} = {{Q9}} : {{Q7}}",
                "function": "",
                "incorrect": true,
                "feedback": "&lt;p&gt;The solution of this equation is: {{Q9}} = {{Q6}}.&lt;/p&gt;"
            }
        ],
        "uniques": true
    },
    "algorithm": {
        "name": "trueFalse",
        "template": "Multiple choice – standard",
        "params": {
            "countCorrect": 1,
            "countIncorrect": 2,
            "showCheckIcon":  false,
                    "columns": 3
                }
            }
        }</v>
      </c>
      <c r="AB470" s="13" t="str">
        <f t="shared" si="2"/>
        <v>M6-NyO-57a-I-1</v>
      </c>
      <c r="AC470" s="13" t="str">
        <f t="shared" si="3"/>
        <v>M6-NyO-57a-I-1-EN</v>
      </c>
      <c r="AD470" s="13"/>
      <c r="AE470" s="13"/>
      <c r="AF470" s="8"/>
      <c r="AG470" s="8" t="s">
        <v>49</v>
      </c>
    </row>
    <row r="471" ht="112.5" customHeight="1">
      <c r="A471" s="6" t="s">
        <v>2729</v>
      </c>
      <c r="B471" s="10" t="s">
        <v>2730</v>
      </c>
      <c r="C471" s="28" t="s">
        <v>50</v>
      </c>
      <c r="D471" s="7" t="s">
        <v>36</v>
      </c>
      <c r="E471" s="6"/>
      <c r="F471" s="11" t="s">
        <v>2737</v>
      </c>
      <c r="G471" s="10"/>
      <c r="H471" s="14"/>
      <c r="I471" s="13" t="s">
        <v>212</v>
      </c>
      <c r="J471" s="6" t="s">
        <v>162</v>
      </c>
      <c r="K471" s="11" t="s">
        <v>2738</v>
      </c>
      <c r="L471" s="11" t="s">
        <v>2739</v>
      </c>
      <c r="M471" s="13" t="s">
        <v>43</v>
      </c>
      <c r="N471" s="10" t="s">
        <v>2740</v>
      </c>
      <c r="O471" s="10" t="s">
        <v>2741</v>
      </c>
      <c r="P471" s="12"/>
      <c r="Q471" s="13"/>
      <c r="R471" s="12"/>
      <c r="S471" s="12"/>
      <c r="T471" s="12"/>
      <c r="U471" s="12"/>
      <c r="V471" s="12"/>
      <c r="W471" s="12"/>
      <c r="X471" s="13"/>
      <c r="Y471" s="17" t="s">
        <v>45</v>
      </c>
      <c r="Z471" s="9" t="s">
        <v>2742</v>
      </c>
      <c r="AA471" s="12" t="str">
        <f t="shared" si="1"/>
        <v>{
    "id": "M6-NyO-57a-E-1-EN-EN",
    "stimulus": "&lt;p&gt;What is the solution to this equation?&lt;/p&gt;&lt;p style=\"text-align: center\"&gt;{{T1}} − {{Q9}} = {{Q2}}&lt;/p&gt;",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AB471" s="13" t="str">
        <f t="shared" si="2"/>
        <v>M6-NyO-57a-E-1</v>
      </c>
      <c r="AC471" s="13" t="str">
        <f t="shared" si="3"/>
        <v>M6-NyO-57a-E-1-EN</v>
      </c>
      <c r="AD471" s="13"/>
      <c r="AE471" s="13"/>
      <c r="AF471" s="8"/>
      <c r="AG471" s="8" t="s">
        <v>49</v>
      </c>
    </row>
    <row r="472" ht="112.5" customHeight="1">
      <c r="A472" s="6" t="s">
        <v>2729</v>
      </c>
      <c r="B472" s="10" t="s">
        <v>2730</v>
      </c>
      <c r="C472" s="28" t="s">
        <v>50</v>
      </c>
      <c r="D472" s="7" t="s">
        <v>36</v>
      </c>
      <c r="E472" s="6"/>
      <c r="F472" s="11" t="s">
        <v>2743</v>
      </c>
      <c r="G472" s="10"/>
      <c r="H472" s="14"/>
      <c r="I472" s="13" t="s">
        <v>212</v>
      </c>
      <c r="J472" s="6" t="s">
        <v>162</v>
      </c>
      <c r="K472" s="11" t="s">
        <v>2738</v>
      </c>
      <c r="L472" s="11" t="s">
        <v>2744</v>
      </c>
      <c r="M472" s="13" t="s">
        <v>43</v>
      </c>
      <c r="N472" s="10" t="s">
        <v>2740</v>
      </c>
      <c r="O472" s="10" t="s">
        <v>2741</v>
      </c>
      <c r="P472" s="12"/>
      <c r="Q472" s="13"/>
      <c r="R472" s="12"/>
      <c r="S472" s="12"/>
      <c r="T472" s="12"/>
      <c r="U472" s="12"/>
      <c r="V472" s="12"/>
      <c r="W472" s="12"/>
      <c r="X472" s="13"/>
      <c r="Y472" s="17" t="s">
        <v>45</v>
      </c>
      <c r="Z472" s="9" t="s">
        <v>2745</v>
      </c>
      <c r="AA472" s="12" t="str">
        <f t="shared" si="1"/>
        <v>{"id":"M6-NyO-57a-E-2-EN-EN","stimulus":"&lt;p&gt;What is the solution to this equation?&lt;/p&gt;&lt;p style=\"text-align: center\"&gt;{{Q9}} + {{Q1}} = {{T1}}&lt;/p&gt;","hint":"&lt;p&gt;Replace each value of {{Q9}} in the equation.&lt;/p&gt;","feedback":"&lt;p&gt;To check which value of {{Q9}} fulfills the equality, replace them in the equation.&lt;/p&gt;","seed":{"parameters":[{"name":"Q1","label":null,"min":1,"max":10,"step":1},{"name":"Q2","label":null,"min":1,"max":10,"step":1},{"name":"Q3","label":null,"min":1,"max":10,"step":1},{"name":"Q4","label":null,"min":1,"max":10,"step":1},{"name":"Q9","label":null,"list":["&lt;i&gt;x&lt;/i&gt;","&lt;i&gt;a&lt;/i&gt;","&lt;i&gt;p&lt;/i&gt;","&lt;i&gt;m&lt;/i&gt;"]}],"calculated":[{"name":"T1","label":"{{function}}","function":"{{Q1}}+{{Q2}}","temp":true},{"name":"A1","label":"{{Q9}} = {{Q2}}"},{"name":"A2","label":"{{Q9}} = {{Q3}}","incorrect":true},{"name":"A3","label":"{{Q9}} = {{Q4}}","incorrect":true}],"uniques":true},"algorithm":{"name":"trueFalse","template":"Multiple choice – standard","params":{"countCorrect":1,"countIncorrect":2,"showCheckIcon":false,
            "columns": 3
        }
    }
}</v>
      </c>
      <c r="AB472" s="13" t="str">
        <f t="shared" si="2"/>
        <v>M6-NyO-57a-E-2</v>
      </c>
      <c r="AC472" s="13" t="str">
        <f t="shared" si="3"/>
        <v>M6-NyO-57a-E-2-EN</v>
      </c>
      <c r="AD472" s="13"/>
      <c r="AE472" s="13"/>
      <c r="AF472" s="8"/>
      <c r="AG472" s="8" t="s">
        <v>49</v>
      </c>
    </row>
    <row r="473" ht="112.5" customHeight="1">
      <c r="A473" s="6" t="s">
        <v>2729</v>
      </c>
      <c r="B473" s="10" t="s">
        <v>2730</v>
      </c>
      <c r="C473" s="28" t="s">
        <v>50</v>
      </c>
      <c r="D473" s="7" t="s">
        <v>36</v>
      </c>
      <c r="E473" s="6"/>
      <c r="F473" s="11" t="s">
        <v>2746</v>
      </c>
      <c r="G473" s="10"/>
      <c r="H473" s="14"/>
      <c r="I473" s="13" t="s">
        <v>212</v>
      </c>
      <c r="J473" s="6" t="s">
        <v>162</v>
      </c>
      <c r="K473" s="11" t="s">
        <v>2738</v>
      </c>
      <c r="L473" s="11" t="s">
        <v>2747</v>
      </c>
      <c r="M473" s="13" t="s">
        <v>43</v>
      </c>
      <c r="N473" s="10" t="s">
        <v>2740</v>
      </c>
      <c r="O473" s="10" t="s">
        <v>2741</v>
      </c>
      <c r="P473" s="12"/>
      <c r="Q473" s="13"/>
      <c r="R473" s="12"/>
      <c r="S473" s="12"/>
      <c r="T473" s="12"/>
      <c r="U473" s="12"/>
      <c r="V473" s="12"/>
      <c r="W473" s="12"/>
      <c r="X473" s="13"/>
      <c r="Y473" s="17" t="s">
        <v>45</v>
      </c>
      <c r="Z473" s="9" t="s">
        <v>2748</v>
      </c>
      <c r="AA473" s="12" t="str">
        <f t="shared" si="1"/>
        <v>{
    "id": "M6-NyO-57a-E-3-EN-EN",
    "stimulus": "&lt;p&gt;What is the solution to this equation?&lt;/p&gt;&lt;p style=\"text-align: center\"&gt;{{Q2}}&lt;sup&gt;{{Q9}}&lt;/sup&gt; = {{T1}}&lt;/p&gt;",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 false,
            "columns": 3
        }
    }
}</v>
      </c>
      <c r="AB473" s="13" t="str">
        <f t="shared" si="2"/>
        <v>M6-NyO-57a-E-3</v>
      </c>
      <c r="AC473" s="13" t="str">
        <f t="shared" si="3"/>
        <v>M6-NyO-57a-E-3-EN</v>
      </c>
      <c r="AD473" s="13"/>
      <c r="AE473" s="13"/>
      <c r="AF473" s="8"/>
      <c r="AG473" s="8" t="s">
        <v>49</v>
      </c>
    </row>
    <row r="474" ht="112.5" customHeight="1">
      <c r="A474" s="6" t="s">
        <v>2749</v>
      </c>
      <c r="B474" s="10" t="s">
        <v>2750</v>
      </c>
      <c r="C474" s="27" t="s">
        <v>35</v>
      </c>
      <c r="D474" s="7" t="s">
        <v>36</v>
      </c>
      <c r="E474" s="6"/>
      <c r="F474" s="11" t="s">
        <v>2751</v>
      </c>
      <c r="G474" s="10"/>
      <c r="H474" s="14"/>
      <c r="I474" s="13" t="s">
        <v>212</v>
      </c>
      <c r="J474" s="6" t="s">
        <v>162</v>
      </c>
      <c r="K474" s="11" t="s">
        <v>2752</v>
      </c>
      <c r="L474" s="11" t="s">
        <v>2753</v>
      </c>
      <c r="M474" s="13" t="s">
        <v>43</v>
      </c>
      <c r="N474" s="10" t="s">
        <v>2754</v>
      </c>
      <c r="O474" s="10" t="s">
        <v>2755</v>
      </c>
      <c r="P474" s="12"/>
      <c r="Q474" s="13"/>
      <c r="R474" s="12"/>
      <c r="S474" s="12"/>
      <c r="T474" s="12"/>
      <c r="U474" s="12"/>
      <c r="V474" s="12"/>
      <c r="W474" s="12"/>
      <c r="X474" s="13"/>
      <c r="Y474" s="17" t="s">
        <v>45</v>
      </c>
      <c r="Z474" s="9" t="s">
        <v>2756</v>
      </c>
      <c r="AA474" s="12" t="str">
        <f t="shared" si="1"/>
        <v>{
    "id": "M6-NyO-57b-I-1-EN-EN",
    "stimulus": "&lt;p&gt;Select the inequality in which one of the solutions is: {{Q9}} = {{Q1}}.&lt;/p&gt;",
    "hint": "&lt;p&gt;Replace the value of {{Q9}} in the inequalities.&lt;/p&gt;",
    "feedback": "&lt;p&gt;To check if the value of {{Q9}} fulfills an equality, replace it in that equation.&lt;/p&gt;",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v>
      </c>
      <c r="AB474" s="13" t="str">
        <f t="shared" si="2"/>
        <v>M6-NyO-57b-I-1</v>
      </c>
      <c r="AC474" s="13" t="str">
        <f t="shared" si="3"/>
        <v>M6-NyO-57b-I-1-EN</v>
      </c>
      <c r="AD474" s="13"/>
      <c r="AE474" s="13"/>
      <c r="AF474" s="8"/>
      <c r="AG474" s="8" t="s">
        <v>49</v>
      </c>
    </row>
    <row r="475" ht="112.5" customHeight="1">
      <c r="A475" s="6" t="s">
        <v>2749</v>
      </c>
      <c r="B475" s="10" t="s">
        <v>2750</v>
      </c>
      <c r="C475" s="28" t="s">
        <v>50</v>
      </c>
      <c r="D475" s="7" t="s">
        <v>36</v>
      </c>
      <c r="E475" s="6"/>
      <c r="F475" s="11" t="s">
        <v>2757</v>
      </c>
      <c r="G475" s="10"/>
      <c r="H475" s="43"/>
      <c r="I475" s="13" t="s">
        <v>212</v>
      </c>
      <c r="J475" s="6" t="s">
        <v>2166</v>
      </c>
      <c r="K475" s="11" t="s">
        <v>2758</v>
      </c>
      <c r="L475" s="11" t="s">
        <v>2759</v>
      </c>
      <c r="M475" s="13" t="s">
        <v>43</v>
      </c>
      <c r="N475" s="11" t="s">
        <v>2760</v>
      </c>
      <c r="O475" s="11" t="s">
        <v>2761</v>
      </c>
      <c r="P475" s="12"/>
      <c r="Q475" s="13"/>
      <c r="R475" s="12"/>
      <c r="S475" s="12"/>
      <c r="T475" s="12"/>
      <c r="U475" s="12"/>
      <c r="V475" s="12"/>
      <c r="W475" s="12"/>
      <c r="X475" s="13"/>
      <c r="Y475" s="17" t="s">
        <v>45</v>
      </c>
      <c r="Z475" s="9" t="s">
        <v>2762</v>
      </c>
      <c r="AA475" s="12" t="str">
        <f t="shared" si="1"/>
        <v>{"id":"M6-NyO-57b-E-1-EN-EN","stimulus":"&lt;p&gt;Select two solutions for this inequality:&lt;/p&gt;&lt;p style=\"text-align: center\"&gt;{{Q9}} &lt; {{T5}}&lt;/p&gt;","hint":"&lt;p&gt;Select the numbers less than {{T5}}.&lt;/p&gt;","feedback":"&lt;p&gt;This inequality expresses which numbers are less than {{T5}}.&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math.max({{Q2}},{{Q3}},{{Q4}})","temp":true},{"name":"T3","label":"{{function}}","function":"math.max({{Q2}},{{Q3}},{{Q4}})","temp":true},{"name":"T4","label":"{{function}}","function":"{{Q1}}+{{T1}}","temp":true},{"name":"T5","label":"{{function}}","function":"{{Q1}}+{{T2}}","temp":true},{"name":"T6","label":"{{function}}","function":"{{Q1}}+{{T3}}","temp":true},{"name":"A1","label":"{{Q9}} = {{Q1}}"},{"name":"A2","label":"{{Q9}} = {{T4}}"},{"name":"A3","label":"{{Q9}} = {{T6}}","incorrect":true}],"uniques":true},"algorithm":{"name":"trueFalse","template":"Multiple choice – multiple response","params":{"countCorrect":2,"countIncorrect":1,"showCheckIcon":false,
            "columns": 3
        }
    }
}</v>
      </c>
      <c r="AB475" s="13" t="str">
        <f t="shared" si="2"/>
        <v>M6-NyO-57b-E-1</v>
      </c>
      <c r="AC475" s="13" t="str">
        <f t="shared" si="3"/>
        <v>M6-NyO-57b-E-1-EN</v>
      </c>
      <c r="AD475" s="13"/>
      <c r="AE475" s="13"/>
      <c r="AF475" s="8"/>
      <c r="AG475" s="8" t="s">
        <v>49</v>
      </c>
    </row>
    <row r="476" ht="112.5" customHeight="1">
      <c r="A476" s="6" t="s">
        <v>2749</v>
      </c>
      <c r="B476" s="10" t="s">
        <v>2750</v>
      </c>
      <c r="C476" s="28" t="s">
        <v>50</v>
      </c>
      <c r="D476" s="7" t="s">
        <v>36</v>
      </c>
      <c r="E476" s="6"/>
      <c r="F476" s="11" t="s">
        <v>2763</v>
      </c>
      <c r="G476" s="10"/>
      <c r="H476" s="43"/>
      <c r="I476" s="13" t="s">
        <v>212</v>
      </c>
      <c r="J476" s="6" t="s">
        <v>2166</v>
      </c>
      <c r="K476" s="11" t="s">
        <v>2758</v>
      </c>
      <c r="L476" s="11" t="s">
        <v>2764</v>
      </c>
      <c r="M476" s="13" t="s">
        <v>43</v>
      </c>
      <c r="N476" s="11" t="s">
        <v>2765</v>
      </c>
      <c r="O476" s="11" t="s">
        <v>2766</v>
      </c>
      <c r="P476" s="12"/>
      <c r="Q476" s="13"/>
      <c r="R476" s="12"/>
      <c r="S476" s="12"/>
      <c r="T476" s="12"/>
      <c r="U476" s="12"/>
      <c r="V476" s="12"/>
      <c r="W476" s="12"/>
      <c r="X476" s="13"/>
      <c r="Y476" s="17" t="s">
        <v>45</v>
      </c>
      <c r="Z476" s="9" t="s">
        <v>2767</v>
      </c>
      <c r="AA476" s="12" t="str">
        <f t="shared" si="1"/>
        <v>{"id":"M6-NyO-57b-E-2-EN-EN","stimulus":"&lt;p&gt;Select two solutions for this inequality:&lt;/p&gt;&lt;p style=\"text-align: center\"&gt;{{Q9}} &gt; {{T4}}&lt;/p&gt;","hint":"&lt;p&gt;Select the numbers greater than {{T4}}.&lt;/p&gt;","feedback":"&lt;p&gt;This inequality expresses which numbers are greater than {{T4}}.&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 - math.max({{Q2}},{{Q3}},{{Q4}})","temp":true},{"name":"T3","label":"{{function}}","function":"math.max({{Q2}},{{Q3}},{{Q4}})","temp":true},{"name":"T4","label":"{{function}}","function":"{{Q1}}+{{T1}}","temp":true},{"name":"T5","label":"{{function}}","function":"{{Q1}}+{{T2}}","temp":true},{"name":"T6","label":"{{function}}","function":"{{Q1}}+{{T3}}","temp":true},{"name":"A1","label":"{{Q9}} = {{T5}}"},{"name":"A2","label":"{{Q9}} = {{T6}}"},{"name":"A3","label":"{{Q9}} = {{Q1}}","incorrect":true}],"uniques":true},"algorithm":{"name":"trueFalse","template":"Multiple choice – multiple response","params":{"countCorrect":2,"countIncorrect":1,"showCheckIcon":false,
            "columns": 3
        }
    }
}</v>
      </c>
      <c r="AB476" s="13" t="str">
        <f t="shared" si="2"/>
        <v>M6-NyO-57b-E-2</v>
      </c>
      <c r="AC476" s="13" t="str">
        <f t="shared" si="3"/>
        <v>M6-NyO-57b-E-2-EN</v>
      </c>
      <c r="AD476" s="13"/>
      <c r="AE476" s="13"/>
      <c r="AF476" s="8"/>
      <c r="AG476" s="8" t="s">
        <v>49</v>
      </c>
    </row>
    <row r="477" ht="112.5" customHeight="1">
      <c r="A477" s="6" t="s">
        <v>2749</v>
      </c>
      <c r="B477" s="10" t="s">
        <v>2750</v>
      </c>
      <c r="C477" s="28" t="s">
        <v>50</v>
      </c>
      <c r="D477" s="7" t="s">
        <v>36</v>
      </c>
      <c r="E477" s="6"/>
      <c r="F477" s="11" t="s">
        <v>2768</v>
      </c>
      <c r="G477" s="10"/>
      <c r="H477" s="43"/>
      <c r="I477" s="13" t="s">
        <v>212</v>
      </c>
      <c r="J477" s="6" t="s">
        <v>2166</v>
      </c>
      <c r="K477" s="11" t="s">
        <v>2769</v>
      </c>
      <c r="L477" s="11" t="s">
        <v>2770</v>
      </c>
      <c r="M477" s="13" t="s">
        <v>43</v>
      </c>
      <c r="N477" s="11" t="s">
        <v>2771</v>
      </c>
      <c r="O477" s="11" t="s">
        <v>2772</v>
      </c>
      <c r="P477" s="12"/>
      <c r="Q477" s="13"/>
      <c r="R477" s="12"/>
      <c r="S477" s="12"/>
      <c r="T477" s="12"/>
      <c r="U477" s="12"/>
      <c r="V477" s="12"/>
      <c r="W477" s="12"/>
      <c r="X477" s="13"/>
      <c r="Y477" s="17" t="s">
        <v>45</v>
      </c>
      <c r="Z477" s="9" t="s">
        <v>2773</v>
      </c>
      <c r="AA477" s="12" t="str">
        <f t="shared" si="1"/>
        <v>{"id":"M6-NyO-57b-E-3-EN-EN","stimulus":"&lt;p&gt;Select two solutions for this inequality:&lt;/p&gt;&lt;p style=\"text-align: center\"&gt;{{T8}} &gt; {{Q9}} &gt; {{T2}}&lt;/p&gt;","hint":"&lt;p&gt;Select the numbers greater than {{T2}} and less than {{T8}}.&lt;/p&gt;","feedback":"&lt;p&gt;This inequality expresses which numbers are greater than {{T2}} and less than {{T8}}.&lt;/p&gt;","seed":{"parameters":[{"name":"Q1","label":null,"min":-5,"max":0,"step":1},{"name":"Q2","label":null,"min":-5,"max":0,"step":1},{"name":"Q3","label":null,"min":-5,"max":0,"step":1},{"name":"Q4","label":null,"min":1,"max":10,"step":1},{"name":"Q5","label":null,"min":1,"max":10,"step":1},{"name":"Q6","label":null,"min":1,"max":10,"step":1},{"name":"Q9","label":null,"list":["&lt;i&gt;x&lt;/i&gt;","&lt;i&gt;a&lt;/i&gt;","&lt;i&gt;p&lt;/i&gt;","&lt;i&gt;m&lt;/i&gt;"]}],"calculated":[{"name":"T1","label":"{{function}}","function":"math.min({{Q1}},{{Q2}},{{Q3}})","temp":true},{"name":"T2","label":"{{function}}","function":"{{Q1}}+{{Q2}}+{{Q3}}-math.min({{Q1}},{{Q2}},{{Q3}}) - math.max({{Q1}},{{Q2}},{{Q3}})","temp":true},{"name":"T3","label":"{{function}}","function":"math.max({{Q1}},{{Q2}},{{Q3}})","temp":true},{"name":"T4","label":"{{function}}","function":"math.min({{Q4}},{{Q5}},{{Q6}})","temp":true},{"name":"T5","label":"{{function}}","function":"{{Q4}}+{{Q5}}+{{Q6}}-math.min({{Q4}},{{Q5}},{{Q6}}) - math.max({{Q4}},{{Q5}},{{Q6}})","temp":true},{"name":"T6","label":"{{function}}","function":"math.max({{Q4}},{{Q5}},{{Q6}})","temp":true},{"name":"T7","label":"{{function}}","function":"{{T3}}+{{T4}}","temp":true},{"name":"T8","label":"{{function}}","function":"{{T3}}+{{T5}}","temp":true},{"name":"T9","label":"{{function}}","function":"{{T3}}+{{T6}}","temp":true},{"name":"A1","label":"{{Q9}} = {{T3}}"},{"name":"A2","label":"{{Q9}} = {{T7}}"},{"name":"A3","label":"{{Q9}} = {{T1}}","incorrect":true},{"name":"A4","label":"{{Q9}} = {{T9}}","incorrect":true}],"uniques":true},"algorithm":{"name":"trueFalse","template":"Multiple choice – multiple response","params":{"countCorrect":2,"countIncorrect":1,"showCheckIcon":false,
            "columns": 3
        }
    }
}</v>
      </c>
      <c r="AB477" s="13" t="str">
        <f t="shared" si="2"/>
        <v>M6-NyO-57b-E-3</v>
      </c>
      <c r="AC477" s="13" t="str">
        <f t="shared" si="3"/>
        <v>M6-NyO-57b-E-3-EN</v>
      </c>
      <c r="AD477" s="13"/>
      <c r="AE477" s="13"/>
      <c r="AF477" s="8"/>
      <c r="AG477" s="8" t="s">
        <v>49</v>
      </c>
    </row>
    <row r="478" ht="112.5" customHeight="1">
      <c r="A478" s="6" t="s">
        <v>2774</v>
      </c>
      <c r="B478" s="10" t="s">
        <v>2775</v>
      </c>
      <c r="C478" s="27" t="s">
        <v>35</v>
      </c>
      <c r="D478" s="7" t="s">
        <v>36</v>
      </c>
      <c r="E478" s="6"/>
      <c r="F478" s="11" t="s">
        <v>2776</v>
      </c>
      <c r="G478" s="10"/>
      <c r="H478" s="14"/>
      <c r="I478" s="13" t="s">
        <v>212</v>
      </c>
      <c r="J478" s="8" t="s">
        <v>2561</v>
      </c>
      <c r="K478" s="11" t="s">
        <v>2777</v>
      </c>
      <c r="L478" s="11" t="s">
        <v>2778</v>
      </c>
      <c r="M478" s="13" t="s">
        <v>43</v>
      </c>
      <c r="N478" s="11" t="s">
        <v>2779</v>
      </c>
      <c r="O478" s="11" t="s">
        <v>2779</v>
      </c>
      <c r="P478" s="12"/>
      <c r="Q478" s="13"/>
      <c r="R478" s="12"/>
      <c r="S478" s="12"/>
      <c r="T478" s="12"/>
      <c r="U478" s="12"/>
      <c r="V478" s="12"/>
      <c r="W478" s="12"/>
      <c r="X478" s="13"/>
      <c r="Y478" s="17" t="s">
        <v>45</v>
      </c>
      <c r="Z478" s="9" t="s">
        <v>2780</v>
      </c>
      <c r="AA478" s="12" t="str">
        <f t="shared" si="1"/>
        <v>{
    "id": "M6-NyO-58a-I-1-EN-EN",
    "stimulus": "&lt;p&gt;Daniel has invited his {{Q1}} friends for an ice cream and has paid ${{T1}} for them. Choose the expression that describes this situation.&lt;/p&gt;",
    "hint": "&lt;p&gt;The statement is equivalent to:&lt;/p&gt;&lt;p style=\"text-align: center\"&gt;&lt;span class=\"fr-math-v2 fr-draggable\" contenteditable=\"false\" data-original-math=\"\\(\\frac{\\text{total price}}{\\text{no. of friends}}\\)\" draggable=\"true\"&gt;\\(\\frac{\\text{total price}}{\\text{no. of friends}}\\)&lt;/span&gt; = price of each ice cream&lt;/p&gt;",
    "feedback": "&lt;p&gt;The statement is equivalent to:&lt;/p&gt;&lt;p style=\"text-align: center\"&gt;&lt;span class=\"fr-math-v2 fr-draggable\" contenteditable=\"false\" data-original-math=\"\\(\\frac{\\text{total price}}{\\text{no. of friends}}\\)\" draggable=\"true\"&gt;\\(\\frac{\\text{total price}}{\\text{no. of friends}}\\)&lt;/span&gt; = price of each ice cream&lt;/p&gt;",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&lt;i&gt;i&lt;/i&gt;"
            },
            {
                "name": "A2",
                "label": "&lt;span class=\"fr-math-v2 fr-draggable\" contenteditable=\"false\" data-original-math=\"\\(\\frac{{{Q1}}}{{{T1}}}\\)\" draggable=\"true\"&gt;\\(\\frac{{{Q1}}}{{{T1}}}\\)&lt;/span&gt; = &lt;i&gt;i&lt;/i&gt;",
                "incorrect": true
            },
            {
                "name": "A3",
                "label": "${{T1}}&lt;i&gt;i&lt;/i&gt; = {{Q1}}",
                "incorrect": true
            },
            {
                "name": "A4",
                "label": "{{Q1}}+&lt;i&gt;i&lt;/i&gt; = ${{T1}}",
                "incorrect": true
            },
            {
                "name": "A5",
                "label": "${{T1}}+ &lt;i&gt;i&lt;/i&gt; = {{Q1}}",
                "incorrect": true
            }
        ],
        "uniques": true
    },
    "algorithm": {
        "name": "trueFalse",
        "template": "Multiple choice – standard",
        "params": {
            "countCorrect": 1,
            "countIncorrect": 2,
            "showCheckIcon": false,
            "columns": 3
        }
    }
}</v>
      </c>
      <c r="AB478" s="13" t="str">
        <f t="shared" si="2"/>
        <v>M6-NyO-58a-I-1</v>
      </c>
      <c r="AC478" s="13" t="str">
        <f t="shared" si="3"/>
        <v>M6-NyO-58a-I-1-EN</v>
      </c>
      <c r="AD478" s="13"/>
      <c r="AE478" s="13"/>
      <c r="AF478" s="8"/>
      <c r="AG478" s="8" t="s">
        <v>49</v>
      </c>
    </row>
    <row r="479" ht="112.5" customHeight="1">
      <c r="A479" s="6" t="s">
        <v>2774</v>
      </c>
      <c r="B479" s="10" t="s">
        <v>2775</v>
      </c>
      <c r="C479" s="27" t="s">
        <v>35</v>
      </c>
      <c r="D479" s="7" t="s">
        <v>36</v>
      </c>
      <c r="E479" s="6"/>
      <c r="F479" s="11" t="s">
        <v>2781</v>
      </c>
      <c r="G479" s="10"/>
      <c r="H479" s="14"/>
      <c r="I479" s="13" t="s">
        <v>212</v>
      </c>
      <c r="J479" s="8" t="s">
        <v>2561</v>
      </c>
      <c r="K479" s="11" t="s">
        <v>2782</v>
      </c>
      <c r="L479" s="11" t="s">
        <v>2783</v>
      </c>
      <c r="M479" s="13" t="s">
        <v>43</v>
      </c>
      <c r="N479" s="11" t="s">
        <v>2784</v>
      </c>
      <c r="O479" s="11" t="s">
        <v>2784</v>
      </c>
      <c r="P479" s="12"/>
      <c r="Q479" s="13"/>
      <c r="R479" s="12"/>
      <c r="S479" s="12"/>
      <c r="T479" s="12"/>
      <c r="U479" s="12"/>
      <c r="V479" s="12"/>
      <c r="W479" s="12"/>
      <c r="X479" s="13"/>
      <c r="Y479" s="17" t="s">
        <v>45</v>
      </c>
      <c r="Z479" s="9" t="s">
        <v>2785</v>
      </c>
      <c r="AA479" s="12" t="str">
        <f t="shared" si="1"/>
        <v>{
    "id": "M6-NyO-58a-I-2-EN-EN",
    "stimulus": "&lt;p&gt;In a department store, they have hired {{T1}} employees, of which {{Q1}} are men, and the rest are women. Choose the expression that describes this situation.&lt;/p&gt;",
    "hint": "&lt;p style=\"text-align: center\"&gt;male workers + female workers = total employees&lt;/p&gt;",
    "feedback": "&lt;p style=\"text-align: center\"&gt;male workers + female workers = total employees&lt;/p&gt;",
    "seed": {
        "parameters": [
            {
                "name": "Q1",
                "label": null,
                "min": 50,
                "max": 80,
                "step": 1
            },
            {
                "name": "Q2",
                "label": null,
                "min": 50,
                "max": 80,
                "step": 1
            }
        ],
        "calculated": [
            {
                "name": "T1",
                "label": "{{function}}",
                "function": "{{Q1}}+{{Q2}}",
                "temp": true
            },
            {
                "name": "A1",
                "label": "{{T1}} − {{Q1}} = &lt;i&gt;w&lt;/i&gt;"
            },
            {
                "name": "A2",
                "label": "&lt;i&gt;w&lt;/i&gt; + {{Q1}} = {{T1}}"
            },
            {
                "name": "A3",
                "label": "{{T1}} − &lt;i&gt;w&lt;/i&gt; = {{Q1}}"
            },
            {
                "name": "A4",
                "label": "&lt;span class=\"fr-math-v2 fr-draggable\" contenteditable=\"false\" data-original-math=\"\\(\\frac{{{T1}}}{{{Q1}}}\\)\" draggable=\"true\"&gt;\\(\\frac{{{T1}}}{{{Q1}}}\\)&lt;/span&gt; = &lt;i&gt;w&lt;/i&gt;",
                "incorrect": true
            },
            {
                "name": "A5",
                "label": "{{T1}}&lt;i&gt;m&lt;/i&gt; = {{Q1}}",
                "incorrect": true
            },
            {
                "name": "A6",
                "label": "{{Q1}}&lt;i&gt;m&lt;/i&gt; = {{T1}}",
                "incorrect": true
            },
            {
                "name": "A7",
                "label": "&lt;i&gt;w&lt;/i&gt; + {{T1}} = {{Q1}}",
                "incorrect": true
            },
            {
                "name": "A8",
                "label": "&lt;i&gt;w&lt;/i&gt; − {{T1}} = {{Q1}}",
                "incorrect": true
            },
            {
                "name": "A9",
                "label": "&lt;i&gt;w&lt;/i&gt; − {{Q1}} = {{T1}}",
                "incorrect": true
            }
        ],
        "uniques": true
    },
    "algorithm": {
        "name": "trueFalse",
        "template": "Multiple choice – standard",
        "params": {
            "countCorrect": 1,
            "countIncorrect": 2,
            "showCheckIcon": false,
            "columns": 3
        }
    }
}</v>
      </c>
      <c r="AB479" s="13" t="str">
        <f t="shared" si="2"/>
        <v>M6-NyO-58a-I-2</v>
      </c>
      <c r="AC479" s="13" t="str">
        <f t="shared" si="3"/>
        <v>M6-NyO-58a-I-2-EN</v>
      </c>
      <c r="AD479" s="13"/>
      <c r="AE479" s="13"/>
      <c r="AF479" s="8"/>
      <c r="AG479" s="8" t="s">
        <v>49</v>
      </c>
    </row>
    <row r="480" ht="112.5" customHeight="1">
      <c r="A480" s="6" t="s">
        <v>2774</v>
      </c>
      <c r="B480" s="10" t="s">
        <v>2775</v>
      </c>
      <c r="C480" s="27" t="s">
        <v>35</v>
      </c>
      <c r="D480" s="7" t="s">
        <v>36</v>
      </c>
      <c r="E480" s="6"/>
      <c r="F480" s="11" t="s">
        <v>2786</v>
      </c>
      <c r="G480" s="10"/>
      <c r="H480" s="14"/>
      <c r="I480" s="13" t="s">
        <v>212</v>
      </c>
      <c r="J480" s="8" t="s">
        <v>2561</v>
      </c>
      <c r="K480" s="11" t="s">
        <v>2787</v>
      </c>
      <c r="L480" s="11" t="s">
        <v>2788</v>
      </c>
      <c r="M480" s="31" t="s">
        <v>43</v>
      </c>
      <c r="N480" s="11" t="s">
        <v>2789</v>
      </c>
      <c r="O480" s="11" t="s">
        <v>2789</v>
      </c>
      <c r="P480" s="12"/>
      <c r="Q480" s="13"/>
      <c r="R480" s="12"/>
      <c r="S480" s="12"/>
      <c r="T480" s="12"/>
      <c r="U480" s="12"/>
      <c r="V480" s="12"/>
      <c r="W480" s="12"/>
      <c r="X480" s="13"/>
      <c r="Y480" s="17" t="s">
        <v>45</v>
      </c>
      <c r="Z480" s="9" t="s">
        <v>2790</v>
      </c>
      <c r="AA480" s="12" t="str">
        <f t="shared" si="1"/>
        <v>{
    "id": "M6-NyO-58a-I-3-EN-EN",
    "stimulus": "&lt;p&gt;Luisa's father is {{T1}} years old and is {{Q2}} years older than her daughter. Choose the expression that describes this situation.&lt;/p&gt;",
    "hint": "&lt;p&gt;The statement is equivalent to:&lt;/p&gt;&lt;p style=\"text-align: center\"&gt;Luisa's age + age difference = father's age&lt;/p&gt;",
    "feedback": "&lt;p&gt;The statement is equivalent to:&lt;/p&gt;&lt;p style=\"text-align: center\"&gt;Luisa's age + age difference = father's age&lt;/p&gt;",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"{{T1}}&lt;i&gt;f&lt;/i&gt; = {{Q2}}",
                "incorrect": true
            },
            {
                "name": "A6",
                "label": "{{Q2}}&lt;i&gt;f&lt;/i&gt;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v>
      </c>
      <c r="AB480" s="13" t="str">
        <f t="shared" si="2"/>
        <v>M6-NyO-58a-I-3</v>
      </c>
      <c r="AC480" s="13" t="str">
        <f t="shared" si="3"/>
        <v>M6-NyO-58a-I-3-EN</v>
      </c>
      <c r="AD480" s="13"/>
      <c r="AE480" s="13"/>
      <c r="AF480" s="8"/>
      <c r="AG480" s="8" t="s">
        <v>49</v>
      </c>
    </row>
    <row r="481" ht="112.5" customHeight="1">
      <c r="A481" s="6" t="s">
        <v>2774</v>
      </c>
      <c r="B481" s="10" t="s">
        <v>2775</v>
      </c>
      <c r="C481" s="28" t="s">
        <v>50</v>
      </c>
      <c r="D481" s="7" t="s">
        <v>36</v>
      </c>
      <c r="E481" s="6"/>
      <c r="F481" s="11" t="s">
        <v>2791</v>
      </c>
      <c r="G481" s="11" t="s">
        <v>2792</v>
      </c>
      <c r="H481" s="14"/>
      <c r="I481" s="13" t="s">
        <v>212</v>
      </c>
      <c r="J481" s="6" t="s">
        <v>196</v>
      </c>
      <c r="K481" s="10" t="s">
        <v>2793</v>
      </c>
      <c r="L481" s="11" t="s">
        <v>2794</v>
      </c>
      <c r="M481" s="13" t="s">
        <v>43</v>
      </c>
      <c r="N481" s="11" t="s">
        <v>2795</v>
      </c>
      <c r="O481" s="11" t="s">
        <v>2795</v>
      </c>
      <c r="P481" s="12"/>
      <c r="Q481" s="13"/>
      <c r="R481" s="12"/>
      <c r="S481" s="12"/>
      <c r="T481" s="12"/>
      <c r="U481" s="12"/>
      <c r="V481" s="12"/>
      <c r="W481" s="12"/>
      <c r="X481" s="13"/>
      <c r="Y481" s="17" t="s">
        <v>45</v>
      </c>
      <c r="Z481" s="9" t="s">
        <v>2796</v>
      </c>
      <c r="AA481" s="12" t="str">
        <f t="shared" si="1"/>
        <v>{
    "id": "M6-NyO-58a-E-1-EN-EN",
    "stimulus": "&lt;p&gt;Isabel has sold {{Q1}} books to a second-hand bookstore and has been paid ${{A2}} for all of them. Drag the numbers to build an expression that describes this situation.&lt;/p&gt;",
    "template": "&lt;p style=\"text-align: center\"&gt;{{response}} × &lt;i&gt;a&lt;/i&gt; = {{response}}&lt;/p&gt;",
    "hint": "&lt;p&gt;The statement is equivalent to:&lt;/p&gt;&lt;p style=\"text-align: center\"&gt;no. of books × price of each = total price&lt;/p&gt;",
    "feedback": "&lt;p&gt;The statement is equivalent to:&lt;/p&gt;&lt;p style=\"text-align: center\"&gt;no. of books × price of each = total price&lt;/p&gt;",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v>
      </c>
      <c r="AB481" s="13" t="str">
        <f t="shared" si="2"/>
        <v>M6-NyO-58a-E-1</v>
      </c>
      <c r="AC481" s="13" t="str">
        <f t="shared" si="3"/>
        <v>M6-NyO-58a-E-1-EN</v>
      </c>
      <c r="AD481" s="13"/>
      <c r="AE481" s="13"/>
      <c r="AF481" s="8"/>
      <c r="AG481" s="8" t="s">
        <v>49</v>
      </c>
    </row>
    <row r="482" ht="112.5" customHeight="1">
      <c r="A482" s="6" t="s">
        <v>2774</v>
      </c>
      <c r="B482" s="10" t="s">
        <v>2775</v>
      </c>
      <c r="C482" s="28" t="s">
        <v>50</v>
      </c>
      <c r="D482" s="7" t="s">
        <v>36</v>
      </c>
      <c r="E482" s="6"/>
      <c r="F482" s="11" t="s">
        <v>2797</v>
      </c>
      <c r="G482" s="11" t="s">
        <v>2798</v>
      </c>
      <c r="H482" s="14"/>
      <c r="I482" s="13" t="s">
        <v>212</v>
      </c>
      <c r="J482" s="6" t="s">
        <v>196</v>
      </c>
      <c r="K482" s="11" t="s">
        <v>2799</v>
      </c>
      <c r="L482" s="11" t="s">
        <v>2800</v>
      </c>
      <c r="M482" s="13" t="s">
        <v>43</v>
      </c>
      <c r="N482" s="11" t="s">
        <v>2801</v>
      </c>
      <c r="O482" s="11" t="s">
        <v>2801</v>
      </c>
      <c r="P482" s="12"/>
      <c r="Q482" s="13"/>
      <c r="R482" s="12"/>
      <c r="S482" s="12"/>
      <c r="T482" s="12"/>
      <c r="U482" s="12"/>
      <c r="V482" s="12"/>
      <c r="W482" s="12"/>
      <c r="X482" s="13"/>
      <c r="Y482" s="17" t="s">
        <v>45</v>
      </c>
      <c r="Z482" s="9" t="s">
        <v>2802</v>
      </c>
      <c r="AA482" s="12" t="str">
        <f t="shared" si="1"/>
        <v>{
    "id": "M6-NyO-58a-E-2-EN-EN",
    "stimulus": "&lt;p&gt;Each year, Mike practices on the piano {{A2}} sheet music and has already practiced {{Q1}} of them. Drag the numbers to construct an expression that describes this situation.&lt;/p&gt;",
    "template": "&lt;p style=\"text-align: center;\"&gt;{{response}} + &lt;i&gt;p&lt;/i&gt; = {{response}}&lt;/p&gt;",
    "hint": "&lt;p&gt;The statement is equivalent to:&lt;/p&gt;&lt;p style=\"text-align: center\"&gt;practiced sheet music + unpracticed sheet music = total sheet music&lt;/p&gt;",
    "feedback": "&lt;p&gt;The statement is equivalent to:&lt;/p&gt;&lt;p style=\"text-align: center\"&gt;practiced sheet music + unpracticed sheet music = total sheet music&lt;/p&gt;",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v>
      </c>
      <c r="AB482" s="13" t="str">
        <f t="shared" si="2"/>
        <v>M6-NyO-58a-E-2</v>
      </c>
      <c r="AC482" s="13" t="str">
        <f t="shared" si="3"/>
        <v>M6-NyO-58a-E-2-EN</v>
      </c>
      <c r="AD482" s="13"/>
      <c r="AE482" s="13"/>
      <c r="AF482" s="8"/>
      <c r="AG482" s="8" t="s">
        <v>49</v>
      </c>
    </row>
    <row r="483" ht="112.5" customHeight="1">
      <c r="A483" s="6" t="s">
        <v>2774</v>
      </c>
      <c r="B483" s="10" t="s">
        <v>2775</v>
      </c>
      <c r="C483" s="28" t="s">
        <v>50</v>
      </c>
      <c r="D483" s="7" t="s">
        <v>36</v>
      </c>
      <c r="E483" s="6"/>
      <c r="F483" s="11" t="s">
        <v>2803</v>
      </c>
      <c r="G483" s="11" t="s">
        <v>2804</v>
      </c>
      <c r="H483" s="14"/>
      <c r="I483" s="13" t="s">
        <v>212</v>
      </c>
      <c r="J483" s="6" t="s">
        <v>196</v>
      </c>
      <c r="K483" s="10" t="s">
        <v>2805</v>
      </c>
      <c r="L483" s="11" t="s">
        <v>2806</v>
      </c>
      <c r="M483" s="13" t="s">
        <v>43</v>
      </c>
      <c r="N483" s="11" t="s">
        <v>2807</v>
      </c>
      <c r="O483" s="11" t="s">
        <v>2807</v>
      </c>
      <c r="P483" s="12"/>
      <c r="Q483" s="13"/>
      <c r="R483" s="12"/>
      <c r="S483" s="12"/>
      <c r="T483" s="12"/>
      <c r="U483" s="12"/>
      <c r="V483" s="12"/>
      <c r="W483" s="12"/>
      <c r="X483" s="13"/>
      <c r="Y483" s="17" t="s">
        <v>45</v>
      </c>
      <c r="Z483" s="9" t="s">
        <v>2808</v>
      </c>
      <c r="AA483" s="12" t="str">
        <f t="shared" si="1"/>
        <v>{
    "id": "M6-NyO-58a-E-3-EN-EN",
    "stimulus": "&lt;p&gt;Carmela and Paul share a collection of {{A1}} comics, of which {{Q1}} belong to Paul. Drag the numbers to construct an expression that describes this situation.&lt;/p&gt;",
    "template": "&lt;p style=\"text-align: center\"&gt;{{response}} − &lt;i&gt;C&lt;/i&gt; = {{response}}&lt;/p&gt;",
    "hint": "&lt;p&gt;The statement is equivalent to:&lt;/p&gt;&lt;p style=\"text-align: center\"&gt;total number of comics − Carmela's comics = Paul's comics&lt;/p&gt;",
    "feedback": "&lt;p&gt;The statement is equivalent to:&lt;/p&gt;&lt;p style=\"text-align: center\"&gt;total number of comics − Carmela's comics = Paul's comics&lt;/p&gt;",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v>
      </c>
      <c r="AB483" s="13" t="str">
        <f t="shared" si="2"/>
        <v>M6-NyO-58a-E-3</v>
      </c>
      <c r="AC483" s="13" t="str">
        <f t="shared" si="3"/>
        <v>M6-NyO-58a-E-3-EN</v>
      </c>
      <c r="AD483" s="13"/>
      <c r="AE483" s="13"/>
      <c r="AF483" s="8"/>
      <c r="AG483" s="8" t="s">
        <v>49</v>
      </c>
    </row>
    <row r="484" ht="112.5" customHeight="1">
      <c r="A484" s="6" t="s">
        <v>2809</v>
      </c>
      <c r="B484" s="10" t="s">
        <v>2810</v>
      </c>
      <c r="C484" s="27" t="s">
        <v>35</v>
      </c>
      <c r="D484" s="7" t="s">
        <v>36</v>
      </c>
      <c r="E484" s="6"/>
      <c r="F484" s="11" t="s">
        <v>2811</v>
      </c>
      <c r="G484" s="11" t="s">
        <v>2812</v>
      </c>
      <c r="H484" s="14"/>
      <c r="I484" s="13" t="s">
        <v>212</v>
      </c>
      <c r="J484" s="6" t="s">
        <v>852</v>
      </c>
      <c r="K484" s="10" t="s">
        <v>2813</v>
      </c>
      <c r="L484" s="11" t="s">
        <v>2814</v>
      </c>
      <c r="M484" s="31" t="s">
        <v>43</v>
      </c>
      <c r="N484" s="11" t="s">
        <v>2815</v>
      </c>
      <c r="O484" s="11" t="s">
        <v>2816</v>
      </c>
      <c r="P484" s="12"/>
      <c r="Q484" s="13"/>
      <c r="R484" s="12"/>
      <c r="S484" s="12"/>
      <c r="T484" s="12"/>
      <c r="U484" s="12"/>
      <c r="V484" s="12"/>
      <c r="W484" s="12"/>
      <c r="X484" s="13"/>
      <c r="Y484" s="17" t="s">
        <v>45</v>
      </c>
      <c r="Z484" s="9" t="s">
        <v>2817</v>
      </c>
      <c r="AA484" s="12" t="str">
        <f t="shared" si="1"/>
        <v>{
    "id": "M6-NyO-59a-I-1-EN-EN",
    "stimulus": "&lt;p&gt;Judit is going to spend ${{T1}} on food and decorations for her birthday party. If she has calculated that she will spend ${{Q1}} on decorations, how much will she have left for the food? Select the correct answer.&lt;/p&gt;",
    "template": "&lt;p&gt;She will have ${{response}} left for the food.&lt;/p&gt;",
    "hint": "&lt;p&gt;Solve this equation:&lt;/p&gt;&lt;p style=\"text-align: center\"&gt;{{Q1}} + &lt;i&gt;f&lt;/i&gt; = {{T1}}&lt;/p&gt;",
    "feedback": "&lt;p&gt;To calculate the money for food, you need to solve this equation:&lt;/p&gt;&lt;p style=\"text-align: center\"&gt;{{Q1}} + &lt;i&gt;f&lt;/i&gt; = {{T1}}&lt;/p&gt;&lt;p style=\"text-align: center\"&gt;&lt;i&gt;f&lt;/i&gt; = {{T1}} − {{Q1}}&lt;/p&gt;&lt;p style=\"text-align: center\"&gt;&lt;i&gt;f&lt;/i&gt;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B484" s="13" t="str">
        <f t="shared" si="2"/>
        <v>M6-NyO-59a-I-1</v>
      </c>
      <c r="AC484" s="13" t="str">
        <f t="shared" si="3"/>
        <v>M6-NyO-59a-I-1-EN</v>
      </c>
      <c r="AD484" s="13"/>
      <c r="AE484" s="13"/>
      <c r="AF484" s="8"/>
      <c r="AG484" s="8" t="s">
        <v>49</v>
      </c>
    </row>
    <row r="485" ht="112.5" customHeight="1">
      <c r="A485" s="6" t="s">
        <v>2809</v>
      </c>
      <c r="B485" s="10" t="s">
        <v>2810</v>
      </c>
      <c r="C485" s="27" t="s">
        <v>35</v>
      </c>
      <c r="D485" s="7" t="s">
        <v>36</v>
      </c>
      <c r="E485" s="6"/>
      <c r="F485" s="11" t="s">
        <v>2818</v>
      </c>
      <c r="G485" s="11" t="s">
        <v>2819</v>
      </c>
      <c r="H485" s="14"/>
      <c r="I485" s="13" t="s">
        <v>212</v>
      </c>
      <c r="J485" s="6" t="s">
        <v>852</v>
      </c>
      <c r="K485" s="10" t="s">
        <v>2820</v>
      </c>
      <c r="L485" s="11" t="s">
        <v>2821</v>
      </c>
      <c r="M485" s="31" t="s">
        <v>43</v>
      </c>
      <c r="N485" s="11" t="s">
        <v>2822</v>
      </c>
      <c r="O485" s="11" t="s">
        <v>2823</v>
      </c>
      <c r="P485" s="12"/>
      <c r="Q485" s="13"/>
      <c r="R485" s="12"/>
      <c r="S485" s="12"/>
      <c r="T485" s="12"/>
      <c r="U485" s="12"/>
      <c r="V485" s="12"/>
      <c r="W485" s="12"/>
      <c r="X485" s="13"/>
      <c r="Y485" s="17" t="s">
        <v>45</v>
      </c>
      <c r="Z485" s="9" t="s">
        <v>2824</v>
      </c>
      <c r="AA485" s="12" t="str">
        <f t="shared" si="1"/>
        <v>{
    "id": "M6-NyO-59a-I-2-EN-EN",
    "stimulus": "&lt;p&gt;A city has decided that a square needs trees. To do this, of its {{T1}} m&lt;sup&gt;2&lt;/sup&gt;, a portion will be dedicated to gardens and plants. If the remaining area will occupy {{Q1}} m&lt;sup&gt;2&lt;/sup&gt;, what will be the area of the gardens?&lt;/p&gt;",
    "template": "&lt;p&gt;The area of the gardens will be {{response}} m&lt;sup&gt;2&lt;/sup&gt;.&lt;/p&gt;",
    "hint": "&lt;p&gt;Solve this equation:&lt;/p&gt;&lt;p style=\"text-align: center\"&gt;{{T1}} − &lt;i&gt;g&lt;/i&gt; = {{Q1}}&lt;/p&gt;",
    "feedback": "&lt;p&gt;To calculate the landscaped area, solve this equation:&lt;/p&gt;&lt;p style=\"text-align: center\"&gt;{{T1}} − &lt;i&gt;g&lt;/i&gt; = {{Q1}}&lt;/p&gt;&lt;p style=\"text-align: center\"&gt;{{T1}} − {{Q1}} = &lt;i&gt;g&lt;/i&gt;&lt;/p&gt;&lt;p style=\"text-align: center\"&gt;&lt;i&gt;g&lt;/i&gt;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B485" s="13" t="str">
        <f t="shared" si="2"/>
        <v>M6-NyO-59a-I-2</v>
      </c>
      <c r="AC485" s="13" t="str">
        <f t="shared" si="3"/>
        <v>M6-NyO-59a-I-2-EN</v>
      </c>
      <c r="AD485" s="13"/>
      <c r="AE485" s="13"/>
      <c r="AF485" s="8"/>
      <c r="AG485" s="8" t="s">
        <v>49</v>
      </c>
    </row>
    <row r="486" ht="112.5" customHeight="1">
      <c r="A486" s="6" t="s">
        <v>2809</v>
      </c>
      <c r="B486" s="10" t="s">
        <v>2810</v>
      </c>
      <c r="C486" s="27" t="s">
        <v>35</v>
      </c>
      <c r="D486" s="7" t="s">
        <v>36</v>
      </c>
      <c r="E486" s="6"/>
      <c r="F486" s="11" t="s">
        <v>2825</v>
      </c>
      <c r="G486" s="11" t="s">
        <v>2826</v>
      </c>
      <c r="H486" s="14"/>
      <c r="I486" s="13" t="s">
        <v>212</v>
      </c>
      <c r="J486" s="6" t="s">
        <v>852</v>
      </c>
      <c r="K486" s="10" t="s">
        <v>2827</v>
      </c>
      <c r="L486" s="11" t="s">
        <v>2821</v>
      </c>
      <c r="M486" s="31" t="s">
        <v>43</v>
      </c>
      <c r="N486" s="11" t="s">
        <v>2828</v>
      </c>
      <c r="O486" s="11" t="s">
        <v>2829</v>
      </c>
      <c r="P486" s="12"/>
      <c r="Q486" s="13"/>
      <c r="R486" s="12"/>
      <c r="S486" s="12"/>
      <c r="T486" s="12"/>
      <c r="U486" s="12"/>
      <c r="V486" s="12"/>
      <c r="W486" s="12"/>
      <c r="X486" s="13"/>
      <c r="Y486" s="17" t="s">
        <v>45</v>
      </c>
      <c r="Z486" s="9" t="s">
        <v>2830</v>
      </c>
      <c r="AA486" s="12" t="str">
        <f t="shared" si="1"/>
        <v>{
    "id": "M6-NyO-59a-I-3-EN-EN",
    "stimulus": "&lt;p&gt;A basketball game has ended with a total of {{T1}} points, of which {{Q1}} are from the home team. How many points are from the visiting team?&lt;/p&gt;",
    "template": "&lt;p&gt;The visiting team scored {{response}} points.&lt;/p&gt;",
    "hint": "&lt;p&gt;Solve this equation:&lt;/p&gt;&lt;p style=\"text-align: center\"&gt;{{Q1}} + &lt;i&gt;v&lt;/i&gt; = {{T1}}&lt;/p&gt;",
    "feedback": "&lt;p&gt;To calculate the points of the visiting team, you need to solve this equation:&lt;/p&gt;&lt;p style=\"text-align: center\"&gt;{{Q1}} + &lt;i&gt;v&lt;/i&gt; = {{T1}}&lt;/p&gt;&lt;p style=\"text-align: center\"&gt;&lt;i&gt;v&lt;/i&gt; = {{T1}} − {{Q1}}&lt;/p&gt;&lt;p style=\"text-align: center\"&gt;&lt;i&gt;v&lt;/i&gt; = {{Q2}} points&lt;/p&gt;",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B486" s="13" t="str">
        <f t="shared" si="2"/>
        <v>M6-NyO-59a-I-3</v>
      </c>
      <c r="AC486" s="13" t="str">
        <f t="shared" si="3"/>
        <v>M6-NyO-59a-I-3-EN</v>
      </c>
      <c r="AD486" s="13"/>
      <c r="AE486" s="13"/>
      <c r="AF486" s="8"/>
      <c r="AG486" s="8" t="s">
        <v>49</v>
      </c>
    </row>
    <row r="487" ht="112.5" customHeight="1">
      <c r="A487" s="6" t="s">
        <v>2809</v>
      </c>
      <c r="B487" s="10" t="s">
        <v>2810</v>
      </c>
      <c r="C487" s="28" t="s">
        <v>50</v>
      </c>
      <c r="D487" s="7" t="s">
        <v>36</v>
      </c>
      <c r="E487" s="6"/>
      <c r="F487" s="10" t="s">
        <v>2831</v>
      </c>
      <c r="G487" s="10" t="s">
        <v>2832</v>
      </c>
      <c r="H487" s="14"/>
      <c r="I487" s="13" t="s">
        <v>212</v>
      </c>
      <c r="J487" s="6" t="s">
        <v>168</v>
      </c>
      <c r="K487" s="11" t="s">
        <v>2833</v>
      </c>
      <c r="L487" s="10" t="s">
        <v>2834</v>
      </c>
      <c r="M487" s="31" t="s">
        <v>43</v>
      </c>
      <c r="N487" s="11" t="s">
        <v>2835</v>
      </c>
      <c r="O487" s="11" t="s">
        <v>2836</v>
      </c>
      <c r="P487" s="12"/>
      <c r="Q487" s="13"/>
      <c r="R487" s="12"/>
      <c r="S487" s="12"/>
      <c r="T487" s="12"/>
      <c r="U487" s="12"/>
      <c r="V487" s="12"/>
      <c r="W487" s="12"/>
      <c r="X487" s="13"/>
      <c r="Y487" s="17" t="s">
        <v>45</v>
      </c>
      <c r="Z487" s="9" t="s">
        <v>2837</v>
      </c>
      <c r="AA487" s="12" t="str">
        <f t="shared" si="1"/>
        <v>{
    "id": "M6-NyO-59a-E-1-EN-EN",
    "stimulus": "&lt;p&gt;David bought a {{Q3}} and a {{Q4}} for which he was charged ${{T1}}. If the {{Q4}} costs ${{Q1}}, how much does the {{Q3}} cost?&lt;/p&gt;",
    "template": "&lt;p&gt;The {{Q3}} costs ${{response}}.&lt;/p&gt;",
    "hint": "&lt;p&gt;Solve this equation:&lt;/p&gt;&lt;p style=\"text-align: center\"&gt;${{Q1}} + &lt;i&gt;{{T2}}&lt;/i&gt; = ${{T1}}&lt;/p&gt;",
    "feedback": "&lt;p&gt;To calculate the price of the {{Q3}}, solve this equation:&lt;/p&gt;&lt;p style=\"text-align: center\"&gt;${{Q1}} + &lt;i&gt;{{T2}}&lt;/i&gt; = ${{T1}}&lt;/p&gt;&lt;p style=\"text-align: center\"&gt;&lt;i&gt;{{T2}}&lt;/i&gt; = ${{T1}} − ${{Q1}}&lt;/p&gt;&lt;p style=\"text-align: center\"&gt;&lt;i&gt;{{T2}}&lt;/i&gt; = ${{Q2}}&lt;/p&gt;",
    "seed": {
        "parameters": [
            {
                "name": "Q1",
                "label": null,
                "min": 18,
                "max": 25,
                "step": 1
            },
            {
                "name": "Q2",
                "label": null,
                "min": 18,
                "max": 25,
                "step": 1
            },
            {
                "name": "Q3",
                "label": null,
                "list": [
                    "book",
                    "board game",
                    "ball",
                    "watch"
                ]
            },
            {
                "name": "Q4",
                "label": null,
                "list": [
                    "cup",
                    "lamp",
                    "toolbox",
                    "sports bag"
                ]
            }
        ],
        "calculated": [
            {
                "name": "T1",
                "label": "{{function}}",
                "function": "{{Q1}}+{{Q2}}",
                "temp": "true"
            },
            {
                "name": "T2",
                "label": "{{function}}",
                "function": "'{{Q3}}'.charAt(0)",
                "temp": "true"
            },
            {
                "name": "A1",
                "label": "{{function}}",
                "function": "{{Q2}}"
            }
        ],
        "uniques": true
    },
    "algorithm": {
        "name": "calculateOperation",
        "params": {
            "method": "equivLiteral"
        }
    }
}</v>
      </c>
      <c r="AB487" s="13" t="str">
        <f t="shared" si="2"/>
        <v>M6-NyO-59a-E-1</v>
      </c>
      <c r="AC487" s="13" t="str">
        <f t="shared" si="3"/>
        <v>M6-NyO-59a-E-1-EN</v>
      </c>
      <c r="AD487" s="13"/>
      <c r="AE487" s="13"/>
      <c r="AF487" s="8"/>
      <c r="AG487" s="8" t="s">
        <v>49</v>
      </c>
    </row>
    <row r="488" ht="112.5" customHeight="1">
      <c r="A488" s="6" t="s">
        <v>2809</v>
      </c>
      <c r="B488" s="10" t="s">
        <v>2810</v>
      </c>
      <c r="C488" s="28" t="s">
        <v>50</v>
      </c>
      <c r="D488" s="7" t="s">
        <v>36</v>
      </c>
      <c r="E488" s="6"/>
      <c r="F488" s="11" t="s">
        <v>2838</v>
      </c>
      <c r="G488" s="11" t="s">
        <v>2839</v>
      </c>
      <c r="H488" s="14"/>
      <c r="I488" s="13" t="s">
        <v>212</v>
      </c>
      <c r="J488" s="6" t="s">
        <v>168</v>
      </c>
      <c r="K488" s="10" t="s">
        <v>2840</v>
      </c>
      <c r="L488" s="10" t="s">
        <v>2841</v>
      </c>
      <c r="M488" s="31" t="s">
        <v>43</v>
      </c>
      <c r="N488" s="11" t="s">
        <v>2842</v>
      </c>
      <c r="O488" s="11" t="s">
        <v>2843</v>
      </c>
      <c r="P488" s="12"/>
      <c r="Q488" s="13"/>
      <c r="R488" s="12"/>
      <c r="S488" s="12"/>
      <c r="T488" s="12"/>
      <c r="U488" s="12"/>
      <c r="V488" s="12"/>
      <c r="W488" s="12"/>
      <c r="X488" s="13"/>
      <c r="Y488" s="17" t="s">
        <v>45</v>
      </c>
      <c r="Z488" s="9" t="s">
        <v>2844</v>
      </c>
      <c r="AA488" s="12" t="str">
        <f t="shared" si="1"/>
        <v>{
    "id": "M6-NyO-59a-E-2-EN-EN",
    "stimulus": "&lt;p&gt;In a bakery, they have bought a total of {{T1}} kg of flour and sugar. Of this amount, {{Q1}} kg was flour. How many kilograms of sugar have they bought?&lt;/p&gt;",
    "template": "&lt;p&gt;They have bought {{response}} kg of sugar.&lt;/p&gt;",
    "hint": "&lt;p&gt;Solve this equation:&lt;/p&gt;&lt;p style=\"text-align: center\"&gt;{{Q1}} + &lt;i&gt;s&lt;/i&gt; = {{T1}}&lt;/p&gt;",
    "feedback": "&lt;p&gt;To calculate the amount of sugar, you have to solve this equation:&lt;/p&gt;&lt;p style=\"text-align: center\"&gt;{{Q1}} + &lt;i&gt;s&lt;/i&gt; = {{T1}}&lt;/p&gt;&lt;p style=\"text-align: center\"&gt;&lt;i&gt;s&lt;/i&gt; = {{T1}} − {{Q1}}&lt;/p&gt;&lt;p style=\"text-align: center\"&gt;&lt;i&gt;s&lt;/i&gt;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v>
      </c>
      <c r="AB488" s="13" t="str">
        <f t="shared" si="2"/>
        <v>M6-NyO-59a-E-2</v>
      </c>
      <c r="AC488" s="13" t="str">
        <f t="shared" si="3"/>
        <v>M6-NyO-59a-E-2-EN</v>
      </c>
      <c r="AD488" s="13"/>
      <c r="AE488" s="13"/>
      <c r="AF488" s="8"/>
      <c r="AG488" s="8" t="s">
        <v>49</v>
      </c>
    </row>
    <row r="489" ht="112.5" customHeight="1">
      <c r="A489" s="6" t="s">
        <v>2809</v>
      </c>
      <c r="B489" s="10" t="s">
        <v>2810</v>
      </c>
      <c r="C489" s="28" t="s">
        <v>50</v>
      </c>
      <c r="D489" s="7" t="s">
        <v>36</v>
      </c>
      <c r="E489" s="6"/>
      <c r="F489" s="11" t="s">
        <v>2845</v>
      </c>
      <c r="G489" s="11" t="s">
        <v>2846</v>
      </c>
      <c r="H489" s="14"/>
      <c r="I489" s="13" t="s">
        <v>212</v>
      </c>
      <c r="J489" s="6" t="s">
        <v>168</v>
      </c>
      <c r="K489" s="10" t="s">
        <v>2847</v>
      </c>
      <c r="L489" s="10" t="s">
        <v>2841</v>
      </c>
      <c r="M489" s="31" t="s">
        <v>43</v>
      </c>
      <c r="N489" s="11" t="s">
        <v>2848</v>
      </c>
      <c r="O489" s="11" t="s">
        <v>2849</v>
      </c>
      <c r="P489" s="12"/>
      <c r="Q489" s="13"/>
      <c r="R489" s="12"/>
      <c r="S489" s="12"/>
      <c r="T489" s="12"/>
      <c r="U489" s="12"/>
      <c r="V489" s="12"/>
      <c r="W489" s="12"/>
      <c r="X489" s="13"/>
      <c r="Y489" s="17" t="s">
        <v>45</v>
      </c>
      <c r="Z489" s="9" t="s">
        <v>2850</v>
      </c>
      <c r="AA489" s="12" t="str">
        <f t="shared" si="1"/>
        <v>{
    "id": "M6-NyO-59a-E-3-EN-EN",
    "stimulus": "&lt;p&gt;The {{T1}} students in a school have voted to choose whether to watch a pirate movie or a space movie. If {{Q1}} kids have voted for the first option, how many wanted to watch the space movie?&lt;/p&gt;",
    "template": "&lt;p&gt;{{response}} kids wanted to watch the space movie.&lt;/p&gt;",
    "hint": "&lt;p&gt;Solve this equation:&lt;/p&gt;&lt;p style=\"text-align: center\"&gt;{{Q1}} + &lt;i&gt;s&lt;/i&gt; = {{T1}}&lt;/p&gt;",
    "feedback": "&lt;p&gt;To calculate how many voted for the second movie, you have to solve this equation:&lt;/p&gt;&lt;p style=\"text-align: center\"&gt;{{Q1}} + &lt;i&gt;s&lt;/i&gt; = {{T1}}&lt;/p&gt;&lt;p style=\"text-align: center\"&gt;&lt;i&gt;s&lt;/i&gt; = {{T1}} − {{Q1}}&lt;/p&gt;&lt;p style=\"text-align: center\"&gt;&lt;i&gt;s&lt;/i&gt; = {{Q2}} kids&lt;/p&gt;",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v>
      </c>
      <c r="AB489" s="13" t="str">
        <f t="shared" si="2"/>
        <v>M6-NyO-59a-E-3</v>
      </c>
      <c r="AC489" s="13" t="str">
        <f t="shared" si="3"/>
        <v>M6-NyO-59a-E-3-EN</v>
      </c>
      <c r="AD489" s="13"/>
      <c r="AE489" s="13"/>
      <c r="AF489" s="8"/>
      <c r="AG489" s="8" t="s">
        <v>49</v>
      </c>
    </row>
    <row r="490" ht="112.5" customHeight="1">
      <c r="A490" s="6" t="s">
        <v>2851</v>
      </c>
      <c r="B490" s="10" t="s">
        <v>2852</v>
      </c>
      <c r="C490" s="27" t="s">
        <v>35</v>
      </c>
      <c r="D490" s="7" t="s">
        <v>36</v>
      </c>
      <c r="E490" s="6"/>
      <c r="F490" s="11" t="s">
        <v>2853</v>
      </c>
      <c r="G490" s="10"/>
      <c r="H490" s="14"/>
      <c r="I490" s="13" t="s">
        <v>212</v>
      </c>
      <c r="J490" s="6" t="s">
        <v>162</v>
      </c>
      <c r="K490" s="11" t="s">
        <v>2854</v>
      </c>
      <c r="L490" s="10" t="s">
        <v>2855</v>
      </c>
      <c r="M490" s="13" t="s">
        <v>43</v>
      </c>
      <c r="N490" s="11" t="s">
        <v>2856</v>
      </c>
      <c r="O490" s="11" t="s">
        <v>2857</v>
      </c>
      <c r="P490" s="12"/>
      <c r="Q490" s="13"/>
      <c r="R490" s="12"/>
      <c r="S490" s="12"/>
      <c r="T490" s="12"/>
      <c r="U490" s="12"/>
      <c r="V490" s="12"/>
      <c r="W490" s="12"/>
      <c r="X490" s="13"/>
      <c r="Y490" s="17" t="s">
        <v>45</v>
      </c>
      <c r="Z490" s="9" t="s">
        <v>2858</v>
      </c>
      <c r="AA490" s="12" t="str">
        <f t="shared" si="1"/>
        <v>{
    "id": "M6-NyO-59b-I-1-EN-EN",
    "stimulus": "&lt;p&gt;The number of {{Q5}} in a zoo is {{Q1}} times the number of {{Q6}}. If there are {{T1}} {{Q5}}, how many {{Q6}} does the zoo have?&lt;/p&gt;",
    "hint": "&lt;p&gt;Solve this equation:&lt;/p&gt;&lt;p style=\"text-align: center\"&gt;{{Q1}} × &lt;i&gt;{{T2}}&lt;/i&gt; = {{T1}}&lt;/p&gt;",
    "feedback": "&lt;p&gt;To calculate the number of {{Q6}}, solve this equation:&lt;/p&gt;&lt;p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"bears",
                    "tigers",
                    "lions",
                    "dolphins",
                    "parrots"
                ]
            },
            {
                "name": "Q6",
                "label": null,
                "list": [
                    "bears",
                    "tigers",
                    "lions",
                    "dolphins",
                    "parrots"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v>
      </c>
      <c r="AB490" s="13" t="str">
        <f t="shared" si="2"/>
        <v>M6-NyO-59b-I-1</v>
      </c>
      <c r="AC490" s="13" t="str">
        <f t="shared" si="3"/>
        <v>M6-NyO-59b-I-1-EN</v>
      </c>
      <c r="AD490" s="13"/>
      <c r="AE490" s="13"/>
      <c r="AF490" s="8"/>
      <c r="AG490" s="8" t="s">
        <v>49</v>
      </c>
    </row>
    <row r="491" ht="112.5" customHeight="1">
      <c r="A491" s="6" t="s">
        <v>2851</v>
      </c>
      <c r="B491" s="10" t="s">
        <v>2852</v>
      </c>
      <c r="C491" s="27" t="s">
        <v>35</v>
      </c>
      <c r="D491" s="7" t="s">
        <v>36</v>
      </c>
      <c r="E491" s="6"/>
      <c r="F491" s="11" t="s">
        <v>2859</v>
      </c>
      <c r="G491" s="10"/>
      <c r="H491" s="14"/>
      <c r="I491" s="13" t="s">
        <v>212</v>
      </c>
      <c r="J491" s="8" t="s">
        <v>2561</v>
      </c>
      <c r="K491" s="10" t="s">
        <v>2860</v>
      </c>
      <c r="L491" s="11" t="s">
        <v>2861</v>
      </c>
      <c r="M491" s="13" t="s">
        <v>43</v>
      </c>
      <c r="N491" s="11" t="s">
        <v>2862</v>
      </c>
      <c r="O491" s="11" t="s">
        <v>2863</v>
      </c>
      <c r="P491" s="12"/>
      <c r="Q491" s="13"/>
      <c r="R491" s="12"/>
      <c r="S491" s="12"/>
      <c r="T491" s="12"/>
      <c r="U491" s="12"/>
      <c r="V491" s="12"/>
      <c r="W491" s="12"/>
      <c r="X491" s="13"/>
      <c r="Y491" s="17" t="s">
        <v>45</v>
      </c>
      <c r="Z491" s="9" t="s">
        <v>2864</v>
      </c>
      <c r="AA491" s="12" t="str">
        <f t="shared" si="1"/>
        <v>{
    "id": "M6-NyO-59b-I-2-EN-EN",
    "stimulus": "&lt;p&gt;Peter's car has traveled {{T1}} km, which is {{Q1}} times the distance Manuela's car traveled. How many kilometers has her car traveled?&lt;/p&gt;",
    "hint": "&lt;p&gt;Solve this equation:&lt;/p&gt;&lt;p style=\"text-align: center\"&gt;{{Q1}} × &lt;i&gt;M&lt;/i&gt; = {{T1}}&lt;/p&gt;",
    "feedback": "&lt;p&gt;To calculate the distance traveled by Manuela's car, you need to solve this equation:&lt;/p&gt;&lt;p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v>
      </c>
      <c r="AB491" s="13" t="str">
        <f t="shared" si="2"/>
        <v>M6-NyO-59b-I-2</v>
      </c>
      <c r="AC491" s="13" t="str">
        <f t="shared" si="3"/>
        <v>M6-NyO-59b-I-2-EN</v>
      </c>
      <c r="AD491" s="13"/>
      <c r="AE491" s="13"/>
      <c r="AF491" s="8"/>
      <c r="AG491" s="8" t="s">
        <v>49</v>
      </c>
    </row>
    <row r="492" ht="112.5" customHeight="1">
      <c r="A492" s="6" t="s">
        <v>2851</v>
      </c>
      <c r="B492" s="10" t="s">
        <v>2852</v>
      </c>
      <c r="C492" s="27" t="s">
        <v>35</v>
      </c>
      <c r="D492" s="7" t="s">
        <v>36</v>
      </c>
      <c r="E492" s="6"/>
      <c r="F492" s="11" t="s">
        <v>2865</v>
      </c>
      <c r="G492" s="10"/>
      <c r="H492" s="14"/>
      <c r="I492" s="13" t="s">
        <v>212</v>
      </c>
      <c r="J492" s="8" t="s">
        <v>2561</v>
      </c>
      <c r="K492" s="11" t="s">
        <v>2866</v>
      </c>
      <c r="L492" s="11" t="s">
        <v>2867</v>
      </c>
      <c r="M492" s="13" t="s">
        <v>43</v>
      </c>
      <c r="N492" s="11" t="s">
        <v>2868</v>
      </c>
      <c r="O492" s="11" t="s">
        <v>2869</v>
      </c>
      <c r="P492" s="12"/>
      <c r="Q492" s="13"/>
      <c r="R492" s="12"/>
      <c r="S492" s="12"/>
      <c r="T492" s="12"/>
      <c r="U492" s="12"/>
      <c r="V492" s="12"/>
      <c r="W492" s="12"/>
      <c r="X492" s="13"/>
      <c r="Y492" s="17" t="s">
        <v>45</v>
      </c>
      <c r="Z492" s="9" t="s">
        <v>2870</v>
      </c>
      <c r="AA492" s="12" t="str">
        <f t="shared" si="1"/>
        <v>{
    "id": "M6-NyO-59b-I-3-EN-EN",
    "stimulus": "&lt;p&gt;A collector has sold 1 out of every {{Q1}} movies in their collection. If they have sold a total of {{Q2}} movies, how many did they originally have?&lt;/p&gt;",
    "hint": "&lt;p&gt;Solve this equation:&lt;/p&gt;&lt;p style=\"text-align: center\"&gt;&lt;span class=\"fr-math-v2 fr-draggable\" contenteditable=\"false\" data-original-math=\"\\(\\frac{m}{{{Q1}}}\\)\" draggable=\"true\"&gt;\\(\\frac{m}{{{Q1}}}\\)&lt;/span&gt; = {{Q2}}&lt;/p&gt;",
    "feedback": "&lt;p&gt;To calculate the number of movies, you need to solve this equation:&lt;/p&gt;&lt;p style=\"text-align: center\"&gt;&lt;span class=\"fr-math-v2 fr-draggable\" contenteditable=\"false\" data-original-math=\"\\(\\frac{m}{{{Q1}}}\\)\" draggable=\"true\"&gt;\\(\\frac{m}{{{Q1}}}\\)&lt;/span&gt; = {{Q2}}&lt;/p&gt;\n&lt;p style=\"text-align: center\"&gt;&lt;i&gt;m&lt;/i&gt; = {{Q2}} × {{Q1}}&lt;/p&gt;\n&lt;p style=\"text-align: center\"&gt;&lt;i&gt;m&lt;/i&gt; = {{T1}} movies&lt;/p&gt;",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movies"
            },
            {
                "name": "A1",
                "label": "{{T2}} movies",
                "incorrect": true
            },
            {
                "name": "A1",
                "label": "{{T3}} movies",
                "incorrect": true
            }
        ],
        "uniques": true
    },
    "algorithm": {
        "name": "trueFalse",
        "template": "Multiple choice – standard",
        "params": {
            "countCorrect": 1,
            "countIncorrect": 2,
            "showCheckIcon": false,
            "columns": 3
        }
    }
}</v>
      </c>
      <c r="AB492" s="13" t="str">
        <f t="shared" si="2"/>
        <v>M6-NyO-59b-I-3</v>
      </c>
      <c r="AC492" s="13" t="str">
        <f t="shared" si="3"/>
        <v>M6-NyO-59b-I-3-EN</v>
      </c>
      <c r="AD492" s="13"/>
      <c r="AE492" s="13"/>
      <c r="AF492" s="8"/>
      <c r="AG492" s="8" t="s">
        <v>49</v>
      </c>
    </row>
    <row r="493" ht="112.5" customHeight="1">
      <c r="A493" s="6" t="s">
        <v>2851</v>
      </c>
      <c r="B493" s="10" t="s">
        <v>2852</v>
      </c>
      <c r="C493" s="28" t="s">
        <v>50</v>
      </c>
      <c r="D493" s="7" t="s">
        <v>36</v>
      </c>
      <c r="E493" s="6"/>
      <c r="F493" s="10" t="s">
        <v>2871</v>
      </c>
      <c r="G493" s="10" t="s">
        <v>2872</v>
      </c>
      <c r="H493" s="14"/>
      <c r="I493" s="13" t="s">
        <v>212</v>
      </c>
      <c r="J493" s="6" t="s">
        <v>168</v>
      </c>
      <c r="K493" s="10" t="s">
        <v>2873</v>
      </c>
      <c r="L493" s="10" t="s">
        <v>2874</v>
      </c>
      <c r="M493" s="13" t="s">
        <v>43</v>
      </c>
      <c r="N493" s="10" t="s">
        <v>2875</v>
      </c>
      <c r="O493" s="11" t="s">
        <v>2876</v>
      </c>
      <c r="P493" s="12"/>
      <c r="Q493" s="13"/>
      <c r="R493" s="12"/>
      <c r="S493" s="12"/>
      <c r="T493" s="12"/>
      <c r="U493" s="12"/>
      <c r="V493" s="12"/>
      <c r="W493" s="12"/>
      <c r="X493" s="13"/>
      <c r="Y493" s="17" t="s">
        <v>45</v>
      </c>
      <c r="Z493" s="9" t="s">
        <v>2877</v>
      </c>
      <c r="AA493" s="12" t="str">
        <f t="shared" si="1"/>
        <v>{
    "id": "M6-NyO-59b-E-1-EN-EN",
    "stimulus": "&lt;p&gt;Ernest has {{Q1}} times more money in the piggy bank than in the sock drawer. If there are ${{T1}} in the piggy bank, how much money is in the drawer?&lt;/p&gt;",
    "template": "&lt;p&gt;In the drawer there is ${{response}}.&lt;/p&gt;",
    "hint": "&lt;p&gt;Solve this equation:&lt;/p&gt;&lt;p style=\"text-align: center\"&gt;{{Q1}} × &lt;i&gt;c&lt;/i&gt; = {{T1}}&lt;/p&gt;",
    "feedback": "&lt;p&gt;To calculate the money in the drawer, this equation must be solved:&lt;/p&gt;&lt;p style=\"text-align: center\"&gt;{{Q1}} × &lt;i&gt;c&lt;/i&gt; = {{T1}}&lt;/p&gt;&lt;p style=\"text-align: center\"&gt;&lt;i&gt;c&lt;/i&gt; = &lt;span class=\"fr-math-v2 fr-draggable\" contenteditable=\"false\" data-original-math=\"\\(\\frac{{{T1}}}{{{Q1}}}\\)\" draggable=\"true\"&gt;\\(\\frac{{{T1}}}{{{Q1}}}\\)&lt;/span&gt;&lt;/p&gt;&lt;p style=\"text-align: center\"&gt;&lt;i&gt;c&lt;/i&gt;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v>
      </c>
      <c r="AB493" s="13" t="str">
        <f t="shared" si="2"/>
        <v>M6-NyO-59b-E-1</v>
      </c>
      <c r="AC493" s="13" t="str">
        <f t="shared" si="3"/>
        <v>M6-NyO-59b-E-1-EN</v>
      </c>
      <c r="AD493" s="13"/>
      <c r="AE493" s="13"/>
      <c r="AF493" s="8"/>
      <c r="AG493" s="8" t="s">
        <v>49</v>
      </c>
    </row>
    <row r="494" ht="112.5" customHeight="1">
      <c r="A494" s="6" t="s">
        <v>2851</v>
      </c>
      <c r="B494" s="10" t="s">
        <v>2852</v>
      </c>
      <c r="C494" s="28" t="s">
        <v>50</v>
      </c>
      <c r="D494" s="7" t="s">
        <v>36</v>
      </c>
      <c r="E494" s="6"/>
      <c r="F494" s="11" t="s">
        <v>2878</v>
      </c>
      <c r="G494" s="10" t="s">
        <v>2879</v>
      </c>
      <c r="H494" s="14"/>
      <c r="I494" s="13" t="s">
        <v>212</v>
      </c>
      <c r="J494" s="6" t="s">
        <v>168</v>
      </c>
      <c r="K494" s="10" t="s">
        <v>2880</v>
      </c>
      <c r="L494" s="10" t="s">
        <v>2881</v>
      </c>
      <c r="M494" s="13" t="s">
        <v>43</v>
      </c>
      <c r="N494" s="10" t="s">
        <v>2882</v>
      </c>
      <c r="O494" s="10" t="s">
        <v>2883</v>
      </c>
      <c r="P494" s="12"/>
      <c r="Q494" s="13"/>
      <c r="R494" s="12"/>
      <c r="S494" s="12"/>
      <c r="T494" s="12"/>
      <c r="U494" s="12"/>
      <c r="V494" s="12"/>
      <c r="W494" s="12"/>
      <c r="X494" s="13"/>
      <c r="Y494" s="17" t="s">
        <v>45</v>
      </c>
      <c r="Z494" s="9" t="s">
        <v>2884</v>
      </c>
      <c r="AA494" s="12" t="str">
        <f t="shared" si="1"/>
        <v>{
    "id": "M6-NyO-59b-E-2-EN-EN",
    "stimulus": "&lt;p&gt;A chemist has diluted a mixture so that 1 out of every {{T1}} parts is seawater and the rest is freshwater. If the mixture has &lt;span class=\"fr-math-v2 fr-draggable\" contenteditable=\"false\" data-original-math=\"\\(\\frac{{{Q2}}}{{{Q3}}}\\)\" draggable=\"true\"&gt;\\(\\frac{{{Q2}}}{{{Q3}}}\\)&lt;/span&gt; l of seawater, what is its total volume?&lt;/p&gt;",
    "template": "&lt;p&gt;The total volume of the mixture is {{response}} l.&lt;/p&gt;",
    "hint": "&lt;p&gt;Solve this equation:&lt;/p&gt;&lt;p style=\"text-align: center\"&gt;&lt;span class=\"fr-math-v2 fr-draggable\" contenteditable=\"false\" data-original-math=\"\\(\\frac{v}{{{T1}}}\\)\" draggable=\"true\"&gt;\\(\\frac{v}{{{T1}}}\\)&lt;/span&gt; = &lt;span class=\"fr-math-v2 fr-draggable\" contenteditable=\"false\" data-original-math=\"\\(\\frac{{{Q2}}}{{{Q3}}}\\)\" draggable=\"true\"&gt;\\(\\frac{{{Q2}}}{{{Q3}}}\\)&lt;/span&gt;&lt;/p&gt;",
    "feedback": "&lt;p&gt;To calculate the total volume, this equation must be solved:&lt;/p&gt;&lt;p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v>
      </c>
      <c r="AB494" s="13" t="str">
        <f t="shared" si="2"/>
        <v>M6-NyO-59b-E-2</v>
      </c>
      <c r="AC494" s="13" t="str">
        <f t="shared" si="3"/>
        <v>M6-NyO-59b-E-2-EN</v>
      </c>
      <c r="AD494" s="13"/>
      <c r="AE494" s="13"/>
      <c r="AF494" s="8"/>
      <c r="AG494" s="8" t="s">
        <v>49</v>
      </c>
    </row>
    <row r="495" ht="112.5" customHeight="1">
      <c r="A495" s="6" t="s">
        <v>2851</v>
      </c>
      <c r="B495" s="10" t="s">
        <v>2852</v>
      </c>
      <c r="C495" s="28" t="s">
        <v>50</v>
      </c>
      <c r="D495" s="7" t="s">
        <v>36</v>
      </c>
      <c r="E495" s="6"/>
      <c r="F495" s="10" t="s">
        <v>2885</v>
      </c>
      <c r="G495" s="10" t="s">
        <v>2886</v>
      </c>
      <c r="H495" s="14"/>
      <c r="I495" s="13" t="s">
        <v>212</v>
      </c>
      <c r="J495" s="6" t="s">
        <v>168</v>
      </c>
      <c r="K495" s="10" t="s">
        <v>2887</v>
      </c>
      <c r="L495" s="10" t="s">
        <v>478</v>
      </c>
      <c r="M495" s="13" t="s">
        <v>43</v>
      </c>
      <c r="N495" s="10" t="s">
        <v>2888</v>
      </c>
      <c r="O495" s="10" t="s">
        <v>2889</v>
      </c>
      <c r="P495" s="12"/>
      <c r="Q495" s="13"/>
      <c r="R495" s="12"/>
      <c r="S495" s="12"/>
      <c r="T495" s="12"/>
      <c r="U495" s="12"/>
      <c r="V495" s="12"/>
      <c r="W495" s="12"/>
      <c r="X495" s="13"/>
      <c r="Y495" s="17" t="s">
        <v>45</v>
      </c>
      <c r="Z495" s="9" t="s">
        <v>2890</v>
      </c>
      <c r="AA495" s="12" t="str">
        <f t="shared" si="1"/>
        <v>{
    "id": "M6-NyO-59b-E-3-EN-EN",
    "stimulus": "&lt;p&gt;According to a survey, 1 in every {{Q1}} people believe they are always right. If the total number of respondents who gave this answer was {{Q2}}, how many people were interviewed?&lt;/p&gt;",
    "template": "&lt;p&gt;The interview was conducted with {{response}} people.&lt;/p&gt;",
    "hint": "&lt;p&gt;Solve this equation:&lt;/p&gt;&lt;p style=\"text-align: center\"&gt;&lt;span class=\"fr-math-v2 fr-draggable\" contenteditable=\"false\" data-original-math=\"\\(\\frac{e}{{{Q1}}}\\)\" draggable=\"true\"&gt;\\(\\frac{e}{{{Q1}}}\\)&lt;/span&gt; = {{Q2}}&lt;/p&gt;",
    "feedback": "&lt;p&gt;To calculate the total number of respondents, this equation must be solved:&lt;/p&gt;&lt;p style=\"text-align: center\"&gt;&lt;span class=\"fr-math-v2 fr-draggable\" contenteditable=\"false\" data-original-math=\"\\(\\frac{e}{{{Q1}}}\\)\" draggable=\"true\"&gt;\\(\\frac{e}{{{Q1}}}\\)&lt;/span&gt; = {{Q2}}&lt;/p&gt;&lt;p style=\"text-align: center\"&gt;&lt;i&gt;e&lt;/i&gt; = {{Q2}} × {{Q1}}&lt;/p&gt;&lt;p style=\"text-align: center\"&gt;&lt;i&gt;e&lt;/i&gt; = {{A1}} respondents&lt;/p&gt;",
    "seed": {
        "parameters": [
            {
                "name": "Q1",
                "label": null,
                "min": 2,
                "max": 10,
                "step": 1
            },
            {
                "name": "Q2",
                "label": null,
                "min": 2,
                "max": 10,
                "step": 1
            }
        ],
        "calculated": [
            {
                "name": "A1",
                "label": "{{function}}",
                "function": "{{Q1}}*{{Q2}}"
            }
        ],
        "uniques": true
    },
    "algorithm": {
        "name": "calculateOperation",
        "params": {
            "method": "equivLiteral"
        }
    }
}</v>
      </c>
      <c r="AB495" s="13" t="str">
        <f t="shared" si="2"/>
        <v>M6-NyO-59b-E-3</v>
      </c>
      <c r="AC495" s="13" t="str">
        <f t="shared" si="3"/>
        <v>M6-NyO-59b-E-3-EN</v>
      </c>
      <c r="AD495" s="13"/>
      <c r="AE495" s="13"/>
      <c r="AF495" s="8"/>
      <c r="AG495" s="8" t="s">
        <v>49</v>
      </c>
    </row>
    <row r="496" ht="112.5" customHeight="1">
      <c r="A496" s="6" t="s">
        <v>2891</v>
      </c>
      <c r="B496" s="10" t="s">
        <v>2892</v>
      </c>
      <c r="C496" s="27" t="s">
        <v>35</v>
      </c>
      <c r="D496" s="7" t="s">
        <v>36</v>
      </c>
      <c r="E496" s="6"/>
      <c r="F496" s="11" t="s">
        <v>2893</v>
      </c>
      <c r="G496" s="10"/>
      <c r="H496" s="14"/>
      <c r="I496" s="13" t="s">
        <v>212</v>
      </c>
      <c r="J496" s="8" t="s">
        <v>162</v>
      </c>
      <c r="K496" s="11" t="s">
        <v>2894</v>
      </c>
      <c r="L496" s="11" t="s">
        <v>2895</v>
      </c>
      <c r="M496" s="13" t="s">
        <v>43</v>
      </c>
      <c r="N496" s="10" t="s">
        <v>2896</v>
      </c>
      <c r="O496" s="10" t="s">
        <v>2896</v>
      </c>
      <c r="P496" s="12"/>
      <c r="Q496" s="13"/>
      <c r="R496" s="12"/>
      <c r="S496" s="12"/>
      <c r="T496" s="12"/>
      <c r="U496" s="12"/>
      <c r="V496" s="12"/>
      <c r="W496" s="12"/>
      <c r="X496" s="13"/>
      <c r="Y496" s="17" t="s">
        <v>45</v>
      </c>
      <c r="Z496" s="9" t="s">
        <v>2897</v>
      </c>
      <c r="AA496" s="12" t="str">
        <f t="shared" si="1"/>
        <v>{"id":"M6-NyO-60a-I-1-EN-EN","stimulus":"&lt;p&gt;Mary has less than {{Q1}} followers on a social network. What inequality represents this situation?&lt;/p&gt;","hint":"&lt;p&gt;&lt; means &lt;b&gt;less than&lt;/b&gt;.&lt;/p&gt;&lt;p&gt;&gt; means &lt;b&gt;greater than&lt;/b&gt;.&lt;/p&gt;","feedback":"&lt;p&gt;&lt; means &lt;b&gt;less than&lt;/b&gt;.&lt;/p&gt;&lt;p&gt;&gt; means &lt;b&gt;greater than&lt;/b&gt;.&lt;/p&gt;","seed":{"parameters":[{"name":"Q1","label":null,"min":100,"max":1000,"step":1},{"name":"Q9","label":null,"list":["&lt;i&gt;x&lt;/i&gt;","&lt;i&gt;a&lt;/i&gt;","&lt;i&gt;p&lt;/i&gt;","&lt;i&gt;m&lt;/i&gt;"]}],"calculated":[{"name":"A1","label":"{{Q9}} &lt; {{Q1}}"},{"name":"A2","label":"{{Q1}} &gt; {{Q9}}"},{"name":"A3","label":"{{Q9}} &gt; {{Q1}}","incorrect":true},{"name":"A4","label":"{{Q1}} &lt; {{Q9}}","incorrect":true},{"name":"A5","label":"{{Q9}} = {{Q1}}","incorrect":true}],"uniques":true},"algorithm":{"name":"trueFalse","template":"Multiple choice – standard","params":{"countCorrect":1,"countIncorrect":2,"showCheckIcon":false,
            "columns": 3
        }
    }
}</v>
      </c>
      <c r="AB496" s="13" t="str">
        <f t="shared" si="2"/>
        <v>M6-NyO-60a-I-1</v>
      </c>
      <c r="AC496" s="13" t="str">
        <f t="shared" si="3"/>
        <v>M6-NyO-60a-I-1-EN</v>
      </c>
      <c r="AD496" s="13"/>
      <c r="AE496" s="13"/>
      <c r="AF496" s="8"/>
      <c r="AG496" s="8" t="s">
        <v>49</v>
      </c>
    </row>
    <row r="497" ht="112.5" customHeight="1">
      <c r="A497" s="6" t="s">
        <v>2891</v>
      </c>
      <c r="B497" s="10" t="s">
        <v>2892</v>
      </c>
      <c r="C497" s="27" t="s">
        <v>35</v>
      </c>
      <c r="D497" s="7" t="s">
        <v>36</v>
      </c>
      <c r="E497" s="6"/>
      <c r="F497" s="11" t="s">
        <v>2898</v>
      </c>
      <c r="G497" s="10"/>
      <c r="H497" s="14"/>
      <c r="I497" s="13" t="s">
        <v>212</v>
      </c>
      <c r="J497" s="8" t="s">
        <v>162</v>
      </c>
      <c r="K497" s="11" t="s">
        <v>2899</v>
      </c>
      <c r="L497" s="11" t="s">
        <v>2900</v>
      </c>
      <c r="M497" s="13" t="s">
        <v>43</v>
      </c>
      <c r="N497" s="10" t="s">
        <v>2896</v>
      </c>
      <c r="O497" s="10" t="s">
        <v>2896</v>
      </c>
      <c r="P497" s="12"/>
      <c r="Q497" s="13"/>
      <c r="R497" s="12"/>
      <c r="S497" s="12"/>
      <c r="T497" s="12"/>
      <c r="U497" s="12"/>
      <c r="V497" s="12"/>
      <c r="W497" s="12"/>
      <c r="X497" s="13"/>
      <c r="Y497" s="17" t="s">
        <v>45</v>
      </c>
      <c r="Z497" s="9" t="s">
        <v>2901</v>
      </c>
      <c r="AA497" s="12" t="str">
        <f t="shared" si="1"/>
        <v>{"id":"M6-NyO-60a-I-2-EN-EN","stimulus":"&lt;p&gt;A DJ has more than {{Q1}} songs in his playlist. What inequality represents this situation?&lt;/p&gt;","hint":"&lt;p&gt;&lt; means &lt;b&gt;less than&lt;/b&gt;.&lt;/p&gt;&lt;p&gt;&gt; means &lt;b&gt;greater than&lt;/b&gt;.&lt;/p&gt;","feedback":"&lt;p&gt;&lt; means &lt;b&gt;less than&lt;/b&gt;.&lt;/p&gt;&lt;p&gt;&gt; means &lt;b&gt;greater than&lt;/b&gt;.&lt;/p&gt;","seed":{"parameters":[{"name":"Q1","label":null,"min":50,"max":200,"step":1},{"name":"Q9","label":null,"list":["&lt;i&gt;x&lt;/i&gt;","&lt;i&gt;a&lt;/i&gt;","&lt;i&gt;p&lt;/i&gt;","&lt;i&gt;m&lt;/i&gt;"]}],"calculated":[{"name":"A1","label":"{{Q9}} &gt; {{Q1}}"},{"name":"A2","label":"{{Q1}} &lt; {{Q9}}"},{"name":"A3","label":"{{Q9}} &lt; {{Q1}}","incorrect":true},{"name":"A4","label":"{{Q1}} &gt; {{Q9}}","incorrect":true},{"name":"A5","label":"{{Q9}} = {{Q1}}","incorrect":true}],"uniques":true},"algorithm":{"name":"trueFalse","template":"Multiple choice – standard","params":{"countCorrect":1,"countIncorrect":2,"showCheckIcon":false,
            "columns": 3
        }
    }
}</v>
      </c>
      <c r="AB497" s="13" t="str">
        <f t="shared" si="2"/>
        <v>M6-NyO-60a-I-2</v>
      </c>
      <c r="AC497" s="13" t="str">
        <f t="shared" si="3"/>
        <v>M6-NyO-60a-I-2-EN</v>
      </c>
      <c r="AD497" s="13"/>
      <c r="AE497" s="13"/>
      <c r="AF497" s="8"/>
      <c r="AG497" s="8" t="s">
        <v>49</v>
      </c>
    </row>
    <row r="498" ht="112.5" customHeight="1">
      <c r="A498" s="6" t="s">
        <v>2891</v>
      </c>
      <c r="B498" s="10" t="s">
        <v>2892</v>
      </c>
      <c r="C498" s="27" t="s">
        <v>35</v>
      </c>
      <c r="D498" s="7" t="s">
        <v>36</v>
      </c>
      <c r="E498" s="6"/>
      <c r="F498" s="11" t="s">
        <v>2902</v>
      </c>
      <c r="G498" s="10"/>
      <c r="H498" s="14"/>
      <c r="I498" s="13" t="s">
        <v>212</v>
      </c>
      <c r="J498" s="8" t="s">
        <v>162</v>
      </c>
      <c r="K498" s="11" t="s">
        <v>2903</v>
      </c>
      <c r="L498" s="11" t="s">
        <v>2904</v>
      </c>
      <c r="M498" s="13" t="s">
        <v>43</v>
      </c>
      <c r="N498" s="10" t="s">
        <v>2896</v>
      </c>
      <c r="O498" s="10" t="s">
        <v>2896</v>
      </c>
      <c r="P498" s="12"/>
      <c r="Q498" s="13"/>
      <c r="R498" s="12"/>
      <c r="S498" s="12"/>
      <c r="T498" s="12"/>
      <c r="U498" s="12"/>
      <c r="V498" s="12"/>
      <c r="W498" s="12"/>
      <c r="X498" s="13"/>
      <c r="Y498" s="17" t="s">
        <v>45</v>
      </c>
      <c r="Z498" s="9" t="s">
        <v>2905</v>
      </c>
      <c r="AA498" s="12" t="str">
        <f t="shared" si="1"/>
        <v>{"id":"M6-NyO-60a-I-3-EN-EN","stimulus":"&lt;p&gt;A construction worker has placed between {{T1}} and {{T2}} shingles on a house. What inequality represents this situation?&lt;/p&gt;","hint":"&lt;p&gt;&lt; means &lt;b&gt;less than&lt;/b&gt;.&lt;/p&gt;&lt;p&gt;&gt; means &lt;b&gt;greater than&lt;/b&gt;.&lt;/p&gt;","feedback":"&lt;p&gt;&lt; means &lt;b&gt;less than&lt;/b&gt;.&lt;/p&gt;&lt;p&gt;&gt; means &lt;b&gt;greater than&lt;/b&gt;.&lt;/p&gt;","seed":{"parameters":[{"name":"Q1","label":null,"min":200,"max":1000,"step":100},{"name":"Q2","label":null,"min":200,"max":1000,"step":100},{"name":"Q9","label":null,"list":["&lt;i&gt;x&lt;/i&gt;","&lt;i&gt;a&lt;/i&gt;","&lt;i&gt;p&lt;/i&gt;","&lt;i&gt;m&lt;/i&gt;"]}],"calculated":[{"name":"T1","label":"{{function}}","function":"math.min({{Q1}},{{Q2}})","temp":true},{"name":"T2","label":"{{function}}","function":"math.max({{Q1}},{{Q2}})","temp":true},{"name":"A1","label":"{{T1}} &lt; {{Q9}} &lt; {{T2}}"},{"name":"A2","label":"{{T2}} &gt; {{Q9}} &gt; {{T1}}"},{"name":"A3","label":"{{T1}} &lt; {{Q9}}","incorrect":true},{"name":"A4","label":"{{Q9}} &lt; {{T2}}","incorrect":true},{"name":"A5","label":"{{T2}} &lt; {{Q9}} &lt; {{T1}}","incorrect":true},{"name":"A6","label":"{{T1}} &gt; {{Q9}} &gt; {{T2}}","incorrect":true}],"uniques":true},"algorithm":{"name":"trueFalse","template":"Multiple choice – standard","params":{"countCorrect":1,"countIncorrect":2,"showCheckIcon":false,
            "columns": 3
        }
    }
}</v>
      </c>
      <c r="AB498" s="13" t="str">
        <f t="shared" si="2"/>
        <v>M6-NyO-60a-I-3</v>
      </c>
      <c r="AC498" s="13" t="str">
        <f t="shared" si="3"/>
        <v>M6-NyO-60a-I-3-EN</v>
      </c>
      <c r="AD498" s="13"/>
      <c r="AE498" s="13"/>
      <c r="AF498" s="8"/>
      <c r="AG498" s="8" t="s">
        <v>49</v>
      </c>
    </row>
    <row r="499" ht="112.5" customHeight="1">
      <c r="A499" s="6" t="s">
        <v>2891</v>
      </c>
      <c r="B499" s="10" t="s">
        <v>2892</v>
      </c>
      <c r="C499" s="28" t="s">
        <v>50</v>
      </c>
      <c r="D499" s="7" t="s">
        <v>36</v>
      </c>
      <c r="E499" s="6"/>
      <c r="F499" s="11" t="s">
        <v>2906</v>
      </c>
      <c r="G499" s="11" t="s">
        <v>2907</v>
      </c>
      <c r="H499" s="14"/>
      <c r="I499" s="13" t="s">
        <v>212</v>
      </c>
      <c r="J499" s="6" t="s">
        <v>852</v>
      </c>
      <c r="K499" s="11" t="s">
        <v>2908</v>
      </c>
      <c r="L499" s="11" t="s">
        <v>2909</v>
      </c>
      <c r="M499" s="13" t="s">
        <v>43</v>
      </c>
      <c r="N499" s="10" t="s">
        <v>2896</v>
      </c>
      <c r="O499" s="10" t="s">
        <v>2896</v>
      </c>
      <c r="P499" s="12"/>
      <c r="Q499" s="13"/>
      <c r="R499" s="12"/>
      <c r="S499" s="12"/>
      <c r="T499" s="12"/>
      <c r="U499" s="12"/>
      <c r="V499" s="12"/>
      <c r="W499" s="12"/>
      <c r="X499" s="13"/>
      <c r="Y499" s="17" t="s">
        <v>45</v>
      </c>
      <c r="Z499" s="9" t="s">
        <v>2910</v>
      </c>
      <c r="AA499" s="12" t="str">
        <f t="shared" si="1"/>
        <v>{"id":"M6-NyO-60a-E-1-EN-EN","stimulus":"&lt;p&gt;A soccer team has more than {{Q1}} goals conceded in a league. Complete the inequality that represents this situation.&lt;/p&gt;","template":"&lt;p style=\"text-align:center;\"&gt;{{Q1}} {{response}} {{Q9}}&lt;/p&gt;","hint":"&lt;p&gt;&lt; means &lt;b&gt;less than&lt;/b&gt;.&lt;/p&gt;&lt;p&gt;&gt; means &lt;b&gt;greater than&lt;/b&gt;.&lt;/p&gt;","feedback":"&lt;p&gt;&lt; means &lt;b&gt;less than&lt;/b&gt;.&lt;/p&gt;&lt;p&gt;&gt; means &lt;b&gt;greater than&lt;/b&gt;.&lt;/p&gt;","seed":{"parameters":[{"name":"Q1","label":null,"min":10,"max":30,"step":1},{"name":"Q9","label":null,"list":["&lt;i&gt;x&lt;/i&gt;","&lt;i&gt;a&lt;/i&gt;","&lt;i&gt;p&lt;/i&gt;","&lt;i&gt;m&lt;/i&gt;"]}],"calculated":[{"name":"A1","label":"&lt;","group":1},{"name":"A2","label":"&gt;","incorrect":true,"group":1},{"name":"A3","label":"=","incorrect":true,"group":1}],"uniques":true},"algorithm":{"name":"groupResponses","template":"Cloze with drop down"}}</v>
      </c>
      <c r="AB499" s="13" t="str">
        <f t="shared" si="2"/>
        <v>M6-NyO-60a-E-1</v>
      </c>
      <c r="AC499" s="13" t="str">
        <f t="shared" si="3"/>
        <v>M6-NyO-60a-E-1-EN</v>
      </c>
      <c r="AD499" s="13"/>
      <c r="AE499" s="13"/>
      <c r="AF499" s="8"/>
      <c r="AG499" s="8" t="s">
        <v>49</v>
      </c>
    </row>
    <row r="500" ht="112.5" customHeight="1">
      <c r="A500" s="6" t="s">
        <v>2891</v>
      </c>
      <c r="B500" s="10" t="s">
        <v>2892</v>
      </c>
      <c r="C500" s="28" t="s">
        <v>50</v>
      </c>
      <c r="D500" s="7" t="s">
        <v>36</v>
      </c>
      <c r="E500" s="6"/>
      <c r="F500" s="11" t="s">
        <v>2911</v>
      </c>
      <c r="G500" s="11" t="s">
        <v>2907</v>
      </c>
      <c r="H500" s="14"/>
      <c r="I500" s="13" t="s">
        <v>212</v>
      </c>
      <c r="J500" s="6" t="s">
        <v>852</v>
      </c>
      <c r="K500" s="11" t="s">
        <v>2908</v>
      </c>
      <c r="L500" s="11" t="s">
        <v>2912</v>
      </c>
      <c r="M500" s="13" t="s">
        <v>43</v>
      </c>
      <c r="N500" s="10" t="s">
        <v>2896</v>
      </c>
      <c r="O500" s="10" t="s">
        <v>2896</v>
      </c>
      <c r="P500" s="12"/>
      <c r="Q500" s="13"/>
      <c r="R500" s="12"/>
      <c r="S500" s="12"/>
      <c r="T500" s="12"/>
      <c r="U500" s="12"/>
      <c r="V500" s="12"/>
      <c r="W500" s="12"/>
      <c r="X500" s="13"/>
      <c r="Y500" s="17" t="s">
        <v>45</v>
      </c>
      <c r="Z500" s="9" t="s">
        <v>2913</v>
      </c>
      <c r="AA500" s="12" t="str">
        <f t="shared" si="1"/>
        <v>{
    "id": "M6-NyO-60a-E-2-EN-EN",
    "stimulus": "&lt;p&gt;A car dealership has sold less than {{Q1}} vehicles of a model. Complete the inequality that represents this situation.&lt;/p&gt;",
    "template": "&lt;p style=\"text-align:center;\"&gt;{{Q1}} {{response}} {{Q9}}&lt;/p&gt;",
    "hint": "&lt;p&gt;&lt; means &lt;b&gt;less than&lt;/b&gt;.&lt;/p&gt;&lt;p&gt;&gt; means &lt;b&gt;greater than&lt;/b&gt;.&lt;/p&gt;",
    "feedback": "&lt;p&gt;&lt; means &lt;b&gt;less than&lt;/b&gt;.&lt;/p&gt;&lt;p&gt;&gt; means &lt;b&gt;greater than&lt;/b&gt;.&lt;/p&gt;",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v>
      </c>
      <c r="AB500" s="13" t="str">
        <f t="shared" si="2"/>
        <v>M6-NyO-60a-E-2</v>
      </c>
      <c r="AC500" s="13" t="str">
        <f t="shared" si="3"/>
        <v>M6-NyO-60a-E-2-EN</v>
      </c>
      <c r="AD500" s="13"/>
      <c r="AE500" s="13"/>
      <c r="AF500" s="8"/>
      <c r="AG500" s="8" t="s">
        <v>49</v>
      </c>
    </row>
    <row r="501" ht="112.5" customHeight="1">
      <c r="A501" s="6" t="s">
        <v>2891</v>
      </c>
      <c r="B501" s="10" t="s">
        <v>2892</v>
      </c>
      <c r="C501" s="28" t="s">
        <v>50</v>
      </c>
      <c r="D501" s="7" t="s">
        <v>36</v>
      </c>
      <c r="E501" s="6"/>
      <c r="F501" s="11" t="s">
        <v>2914</v>
      </c>
      <c r="G501" s="11" t="s">
        <v>2915</v>
      </c>
      <c r="H501" s="14"/>
      <c r="I501" s="13" t="s">
        <v>212</v>
      </c>
      <c r="J501" s="6" t="s">
        <v>852</v>
      </c>
      <c r="K501" s="11" t="s">
        <v>2916</v>
      </c>
      <c r="L501" s="11" t="s">
        <v>2917</v>
      </c>
      <c r="M501" s="13" t="s">
        <v>43</v>
      </c>
      <c r="N501" s="10" t="s">
        <v>2896</v>
      </c>
      <c r="O501" s="10" t="s">
        <v>2896</v>
      </c>
      <c r="P501" s="12"/>
      <c r="Q501" s="13"/>
      <c r="R501" s="12"/>
      <c r="S501" s="12"/>
      <c r="T501" s="12"/>
      <c r="U501" s="12"/>
      <c r="V501" s="12"/>
      <c r="W501" s="12"/>
      <c r="X501" s="13"/>
      <c r="Y501" s="17" t="s">
        <v>45</v>
      </c>
      <c r="Z501" s="9" t="s">
        <v>2918</v>
      </c>
      <c r="AA501" s="12" t="str">
        <f t="shared" si="1"/>
        <v>{"id":"M6-NyO-60a-E-3-EN-EN","stimulus":"&lt;p&gt;A library has more than {{Q1}} books. Complete the inequality that represents this situation.&lt;/p&gt;","template":"&lt;p style=\"text-align:center;\"&gt;{{Q9}} {{response}} {{Q1}}&lt;/p&gt;","hint":"&lt;p&gt;&lt; means &lt;b&gt;less than&lt;/b&gt;.&lt;/p&gt;&lt;p&gt;&gt; means &lt;b&gt;greater than&lt;/b&gt;.&lt;/p&gt;","feedback":"&lt;p&gt;&lt; means &lt;b&gt;less than&lt;/b&gt;.&lt;/p&gt;&lt;p&gt;&gt; means &lt;b&gt;greater than&lt;/b&gt;.&lt;/p&gt;","seed":{"parameters":[{"name":"Q1","label":null,"min":300,"max":1000,"step":10},{"name":"Q9","label":null,"list":["&lt;i&gt;x&lt;/i&gt;","&lt;i&gt;a&lt;/i&gt;","&lt;i&gt;p&lt;/i&gt;","&lt;i&gt;m&lt;/i&gt;"]}],"calculated":[{"name":"A1","label":"&lt;","group":1},{"name":"A2","label":"&gt;","incorrect":true,"group":1},{"name":"A3","label":"=","incorrect":true,"group":1}],"uniques":true},"algorithm":{"name":"groupResponses","template":"Cloze with drop down"}}</v>
      </c>
      <c r="AB501" s="13" t="str">
        <f t="shared" si="2"/>
        <v>M6-NyO-60a-E-3</v>
      </c>
      <c r="AC501" s="13" t="str">
        <f t="shared" si="3"/>
        <v>M6-NyO-60a-E-3-EN</v>
      </c>
      <c r="AD501" s="13"/>
      <c r="AE501" s="13"/>
      <c r="AF501" s="8"/>
      <c r="AG501" s="8" t="s">
        <v>49</v>
      </c>
    </row>
    <row r="502" ht="112.5" customHeight="1">
      <c r="A502" s="6" t="s">
        <v>2919</v>
      </c>
      <c r="B502" s="10" t="s">
        <v>2920</v>
      </c>
      <c r="C502" s="27" t="s">
        <v>35</v>
      </c>
      <c r="D502" s="7" t="s">
        <v>36</v>
      </c>
      <c r="E502" s="7" t="s">
        <v>2921</v>
      </c>
      <c r="F502" s="11" t="s">
        <v>2922</v>
      </c>
      <c r="G502" s="10"/>
      <c r="H502" s="14"/>
      <c r="I502" s="44" t="s">
        <v>2923</v>
      </c>
      <c r="J502" s="8" t="s">
        <v>2561</v>
      </c>
      <c r="K502" s="11" t="s">
        <v>2924</v>
      </c>
      <c r="L502" s="11" t="s">
        <v>2925</v>
      </c>
      <c r="M502" s="31" t="s">
        <v>43</v>
      </c>
      <c r="N502" s="10" t="s">
        <v>2926</v>
      </c>
      <c r="O502" s="10" t="s">
        <v>2927</v>
      </c>
      <c r="P502" s="12"/>
      <c r="Q502" s="13"/>
      <c r="R502" s="12"/>
      <c r="S502" s="12"/>
      <c r="T502" s="12"/>
      <c r="U502" s="12"/>
      <c r="V502" s="12"/>
      <c r="W502" s="12"/>
      <c r="X502" s="13"/>
      <c r="Y502" s="17" t="s">
        <v>45</v>
      </c>
      <c r="Z502" s="9" t="s">
        <v>2928</v>
      </c>
      <c r="AA502" s="12" t="str">
        <f t="shared" si="1"/>
        <v>{
    "id": "M6-NyO-60b-I-1-EN-EN",
    "stimulus": "&lt;p&gt;On which number line are the solutions to this inequality?&lt;/p&gt;&lt;p style=\"text-align: center\"&gt;&lt;i&gt;x&lt;/i&gt; &gt;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B502" s="13" t="str">
        <f t="shared" si="2"/>
        <v>M6-NyO-60b-I-1</v>
      </c>
      <c r="AC502" s="13" t="str">
        <f t="shared" si="3"/>
        <v>M6-NyO-60b-I-1-EN</v>
      </c>
      <c r="AD502" s="13"/>
      <c r="AE502" s="13"/>
      <c r="AF502" s="8"/>
      <c r="AG502" s="8" t="s">
        <v>49</v>
      </c>
    </row>
    <row r="503" ht="112.5" customHeight="1">
      <c r="A503" s="6" t="s">
        <v>2919</v>
      </c>
      <c r="B503" s="10" t="s">
        <v>2920</v>
      </c>
      <c r="C503" s="27" t="s">
        <v>35</v>
      </c>
      <c r="D503" s="7" t="s">
        <v>36</v>
      </c>
      <c r="E503" s="6"/>
      <c r="F503" s="11" t="s">
        <v>2929</v>
      </c>
      <c r="G503" s="10"/>
      <c r="H503" s="14"/>
      <c r="I503" s="13" t="s">
        <v>2921</v>
      </c>
      <c r="J503" s="6" t="s">
        <v>162</v>
      </c>
      <c r="K503" s="11" t="s">
        <v>2924</v>
      </c>
      <c r="L503" s="45" t="s">
        <v>2930</v>
      </c>
      <c r="M503" s="31" t="s">
        <v>43</v>
      </c>
      <c r="N503" s="10" t="s">
        <v>2926</v>
      </c>
      <c r="O503" s="10" t="s">
        <v>2927</v>
      </c>
      <c r="P503" s="12"/>
      <c r="Q503" s="13"/>
      <c r="R503" s="12"/>
      <c r="S503" s="12"/>
      <c r="T503" s="12"/>
      <c r="U503" s="12"/>
      <c r="V503" s="12"/>
      <c r="W503" s="12"/>
      <c r="X503" s="13"/>
      <c r="Y503" s="17" t="s">
        <v>45</v>
      </c>
      <c r="Z503" s="9" t="s">
        <v>2931</v>
      </c>
      <c r="AA503" s="12" t="str">
        <f t="shared" si="1"/>
        <v>{
    "id": "M6-NyO-60b-I-2-EN-EN",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B503" s="13" t="str">
        <f t="shared" si="2"/>
        <v>M6-NyO-60b-I-2</v>
      </c>
      <c r="AC503" s="13" t="str">
        <f t="shared" si="3"/>
        <v>M6-NyO-60b-I-2-EN</v>
      </c>
      <c r="AD503" s="13"/>
      <c r="AE503" s="13"/>
      <c r="AF503" s="8"/>
      <c r="AG503" s="8" t="s">
        <v>49</v>
      </c>
    </row>
    <row r="504" ht="112.5" customHeight="1">
      <c r="A504" s="6" t="s">
        <v>2919</v>
      </c>
      <c r="B504" s="10" t="s">
        <v>2920</v>
      </c>
      <c r="C504" s="27" t="s">
        <v>35</v>
      </c>
      <c r="D504" s="7" t="s">
        <v>36</v>
      </c>
      <c r="E504" s="6"/>
      <c r="F504" s="11" t="s">
        <v>2932</v>
      </c>
      <c r="G504" s="10"/>
      <c r="H504" s="14"/>
      <c r="I504" s="13" t="s">
        <v>2921</v>
      </c>
      <c r="J504" s="6" t="s">
        <v>162</v>
      </c>
      <c r="K504" s="11" t="s">
        <v>2924</v>
      </c>
      <c r="L504" s="45" t="s">
        <v>2933</v>
      </c>
      <c r="M504" s="31" t="s">
        <v>43</v>
      </c>
      <c r="N504" s="10" t="s">
        <v>2926</v>
      </c>
      <c r="O504" s="10" t="s">
        <v>2927</v>
      </c>
      <c r="P504" s="12"/>
      <c r="Q504" s="13"/>
      <c r="R504" s="12"/>
      <c r="S504" s="12"/>
      <c r="T504" s="12"/>
      <c r="U504" s="12"/>
      <c r="V504" s="12"/>
      <c r="W504" s="12"/>
      <c r="X504" s="13"/>
      <c r="Y504" s="17" t="s">
        <v>45</v>
      </c>
      <c r="Z504" s="9" t="s">
        <v>2934</v>
      </c>
      <c r="AA504" s="12" t="str">
        <f t="shared" si="1"/>
        <v>{
    "id": "M6-NyO-60b-I-3-EN-EN",
    "stimulus": "&lt;p&gt;On which number line are the solutions to this inequality?&lt;/p&gt;&lt;p style=\"text-align: center\"&gt;&lt;i&gt;x&lt;/i&gt; &lt;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B504" s="13" t="str">
        <f t="shared" si="2"/>
        <v>M6-NyO-60b-I-3</v>
      </c>
      <c r="AC504" s="13" t="str">
        <f t="shared" si="3"/>
        <v>M6-NyO-60b-I-3-EN</v>
      </c>
      <c r="AD504" s="13"/>
      <c r="AE504" s="13"/>
      <c r="AF504" s="8"/>
      <c r="AG504" s="8" t="s">
        <v>49</v>
      </c>
    </row>
    <row r="505" ht="112.5" customHeight="1">
      <c r="A505" s="6" t="s">
        <v>2919</v>
      </c>
      <c r="B505" s="10" t="s">
        <v>2920</v>
      </c>
      <c r="C505" s="27" t="s">
        <v>35</v>
      </c>
      <c r="D505" s="7" t="s">
        <v>36</v>
      </c>
      <c r="E505" s="6"/>
      <c r="F505" s="11" t="s">
        <v>2935</v>
      </c>
      <c r="G505" s="10"/>
      <c r="H505" s="14"/>
      <c r="I505" s="13" t="s">
        <v>2921</v>
      </c>
      <c r="J505" s="6" t="s">
        <v>162</v>
      </c>
      <c r="K505" s="11" t="s">
        <v>2924</v>
      </c>
      <c r="L505" s="45" t="s">
        <v>2936</v>
      </c>
      <c r="M505" s="31" t="s">
        <v>43</v>
      </c>
      <c r="N505" s="10" t="s">
        <v>2926</v>
      </c>
      <c r="O505" s="10" t="s">
        <v>2927</v>
      </c>
      <c r="P505" s="12"/>
      <c r="Q505" s="13"/>
      <c r="R505" s="12"/>
      <c r="S505" s="12"/>
      <c r="T505" s="12"/>
      <c r="U505" s="12"/>
      <c r="V505" s="12"/>
      <c r="W505" s="12"/>
      <c r="X505" s="13"/>
      <c r="Y505" s="17" t="s">
        <v>45</v>
      </c>
      <c r="Z505" s="9" t="s">
        <v>2937</v>
      </c>
      <c r="AA505" s="12" t="str">
        <f t="shared" si="1"/>
        <v>{
    "id": "M6-NyO-60b-I-4-EN-EN",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v>
      </c>
      <c r="AB505" s="13" t="str">
        <f t="shared" si="2"/>
        <v>M6-NyO-60b-I-4</v>
      </c>
      <c r="AC505" s="13" t="str">
        <f t="shared" si="3"/>
        <v>M6-NyO-60b-I-4-EN</v>
      </c>
      <c r="AD505" s="13"/>
      <c r="AE505" s="13"/>
      <c r="AF505" s="8"/>
      <c r="AG505" s="8" t="s">
        <v>49</v>
      </c>
    </row>
    <row r="506" ht="112.5" customHeight="1">
      <c r="A506" s="6" t="s">
        <v>2919</v>
      </c>
      <c r="B506" s="10" t="s">
        <v>2920</v>
      </c>
      <c r="C506" s="28" t="s">
        <v>50</v>
      </c>
      <c r="D506" s="7" t="s">
        <v>36</v>
      </c>
      <c r="E506" s="6"/>
      <c r="F506" s="11" t="s">
        <v>2938</v>
      </c>
      <c r="G506" s="11" t="s">
        <v>2939</v>
      </c>
      <c r="H506" s="14"/>
      <c r="I506" s="13" t="s">
        <v>2921</v>
      </c>
      <c r="J506" s="6" t="s">
        <v>196</v>
      </c>
      <c r="K506" s="11" t="s">
        <v>2924</v>
      </c>
      <c r="L506" s="11" t="s">
        <v>2940</v>
      </c>
      <c r="M506" s="31" t="s">
        <v>43</v>
      </c>
      <c r="N506" s="10" t="s">
        <v>2926</v>
      </c>
      <c r="O506" s="10" t="s">
        <v>2927</v>
      </c>
      <c r="P506" s="12"/>
      <c r="Q506" s="13"/>
      <c r="R506" s="12"/>
      <c r="S506" s="12"/>
      <c r="T506" s="12"/>
      <c r="U506" s="12"/>
      <c r="V506" s="12"/>
      <c r="W506" s="12"/>
      <c r="X506" s="13"/>
      <c r="Y506" s="17" t="s">
        <v>45</v>
      </c>
      <c r="Z506" s="9" t="s">
        <v>2941</v>
      </c>
      <c r="AA506" s="12" t="str">
        <f t="shared" si="1"/>
        <v>{
    "id": "M6-NyO-60b-E-1-EN-EN",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v>
      </c>
      <c r="AB506" s="13" t="str">
        <f t="shared" si="2"/>
        <v>M6-NyO-60b-E-1</v>
      </c>
      <c r="AC506" s="13" t="str">
        <f t="shared" si="3"/>
        <v>M6-NyO-60b-E-1-EN</v>
      </c>
      <c r="AD506" s="13"/>
      <c r="AE506" s="13"/>
      <c r="AF506" s="8"/>
      <c r="AG506" s="8" t="s">
        <v>49</v>
      </c>
    </row>
    <row r="507" ht="112.5" customHeight="1">
      <c r="A507" s="6" t="s">
        <v>2919</v>
      </c>
      <c r="B507" s="10" t="s">
        <v>2920</v>
      </c>
      <c r="C507" s="28" t="s">
        <v>50</v>
      </c>
      <c r="D507" s="7" t="s">
        <v>36</v>
      </c>
      <c r="E507" s="6"/>
      <c r="F507" s="11" t="s">
        <v>2942</v>
      </c>
      <c r="G507" s="11" t="s">
        <v>2939</v>
      </c>
      <c r="H507" s="14"/>
      <c r="I507" s="13" t="s">
        <v>2921</v>
      </c>
      <c r="J507" s="6" t="s">
        <v>196</v>
      </c>
      <c r="K507" s="11" t="s">
        <v>2924</v>
      </c>
      <c r="L507" s="11" t="s">
        <v>2943</v>
      </c>
      <c r="M507" s="31" t="s">
        <v>43</v>
      </c>
      <c r="N507" s="10" t="s">
        <v>2926</v>
      </c>
      <c r="O507" s="10" t="s">
        <v>2927</v>
      </c>
      <c r="P507" s="12"/>
      <c r="Q507" s="13"/>
      <c r="R507" s="12"/>
      <c r="S507" s="12"/>
      <c r="T507" s="12"/>
      <c r="U507" s="12"/>
      <c r="V507" s="12"/>
      <c r="W507" s="12"/>
      <c r="X507" s="13"/>
      <c r="Y507" s="17" t="s">
        <v>45</v>
      </c>
      <c r="Z507" s="9" t="s">
        <v>2944</v>
      </c>
      <c r="AA507" s="12" t="str">
        <f t="shared" si="1"/>
        <v>{
    "id": "M6-NyO-60b-E-2-EN-EN",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v>
      </c>
      <c r="AB507" s="13" t="str">
        <f t="shared" si="2"/>
        <v>M6-NyO-60b-E-2</v>
      </c>
      <c r="AC507" s="13" t="str">
        <f t="shared" si="3"/>
        <v>M6-NyO-60b-E-2-EN</v>
      </c>
      <c r="AD507" s="13"/>
      <c r="AE507" s="13"/>
      <c r="AF507" s="8"/>
      <c r="AG507" s="8" t="s">
        <v>49</v>
      </c>
    </row>
    <row r="508" ht="112.5" customHeight="1">
      <c r="A508" s="6" t="s">
        <v>2919</v>
      </c>
      <c r="B508" s="10" t="s">
        <v>2920</v>
      </c>
      <c r="C508" s="28" t="s">
        <v>50</v>
      </c>
      <c r="D508" s="7" t="s">
        <v>36</v>
      </c>
      <c r="E508" s="6"/>
      <c r="F508" s="11" t="s">
        <v>2945</v>
      </c>
      <c r="G508" s="11" t="s">
        <v>2939</v>
      </c>
      <c r="H508" s="14"/>
      <c r="I508" s="13" t="s">
        <v>2921</v>
      </c>
      <c r="J508" s="6" t="s">
        <v>196</v>
      </c>
      <c r="K508" s="11" t="s">
        <v>2924</v>
      </c>
      <c r="L508" s="11" t="s">
        <v>2946</v>
      </c>
      <c r="M508" s="31" t="s">
        <v>43</v>
      </c>
      <c r="N508" s="10" t="s">
        <v>2926</v>
      </c>
      <c r="O508" s="10" t="s">
        <v>2927</v>
      </c>
      <c r="P508" s="12"/>
      <c r="Q508" s="13"/>
      <c r="R508" s="12"/>
      <c r="S508" s="12"/>
      <c r="T508" s="12"/>
      <c r="U508" s="12"/>
      <c r="V508" s="12"/>
      <c r="W508" s="12"/>
      <c r="X508" s="13"/>
      <c r="Y508" s="17" t="s">
        <v>45</v>
      </c>
      <c r="Z508" s="9" t="s">
        <v>2947</v>
      </c>
      <c r="AA508" s="12" t="str">
        <f t="shared" si="1"/>
        <v>{
    "id": "M6-NyO-60b-E-3-EN-EN",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v>
      </c>
      <c r="AB508" s="13" t="str">
        <f t="shared" si="2"/>
        <v>M6-NyO-60b-E-3</v>
      </c>
      <c r="AC508" s="13" t="str">
        <f t="shared" si="3"/>
        <v>M6-NyO-60b-E-3-EN</v>
      </c>
      <c r="AD508" s="13"/>
      <c r="AE508" s="13"/>
      <c r="AF508" s="8"/>
      <c r="AG508" s="8" t="s">
        <v>49</v>
      </c>
    </row>
    <row r="509" ht="112.5" customHeight="1">
      <c r="A509" s="6" t="s">
        <v>2919</v>
      </c>
      <c r="B509" s="10" t="s">
        <v>2920</v>
      </c>
      <c r="C509" s="28" t="s">
        <v>50</v>
      </c>
      <c r="D509" s="7" t="s">
        <v>36</v>
      </c>
      <c r="E509" s="6"/>
      <c r="F509" s="11" t="s">
        <v>2948</v>
      </c>
      <c r="G509" s="11" t="s">
        <v>2939</v>
      </c>
      <c r="H509" s="14"/>
      <c r="I509" s="13" t="s">
        <v>2921</v>
      </c>
      <c r="J509" s="6" t="s">
        <v>196</v>
      </c>
      <c r="K509" s="11" t="s">
        <v>2924</v>
      </c>
      <c r="L509" s="11" t="s">
        <v>2949</v>
      </c>
      <c r="M509" s="31" t="s">
        <v>43</v>
      </c>
      <c r="N509" s="10" t="s">
        <v>2926</v>
      </c>
      <c r="O509" s="10" t="s">
        <v>2927</v>
      </c>
      <c r="P509" s="12"/>
      <c r="Q509" s="13"/>
      <c r="R509" s="12"/>
      <c r="S509" s="12"/>
      <c r="T509" s="12"/>
      <c r="U509" s="12"/>
      <c r="V509" s="12"/>
      <c r="W509" s="12"/>
      <c r="X509" s="13"/>
      <c r="Y509" s="17" t="s">
        <v>45</v>
      </c>
      <c r="Z509" s="9" t="s">
        <v>2950</v>
      </c>
      <c r="AA509" s="12" t="str">
        <f t="shared" si="1"/>
        <v>{
    "id": "M6-NyO-60b-E-4-EN-EN",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v>
      </c>
      <c r="AB509" s="13" t="str">
        <f t="shared" si="2"/>
        <v>M6-NyO-60b-E-4</v>
      </c>
      <c r="AC509" s="13" t="str">
        <f t="shared" si="3"/>
        <v>M6-NyO-60b-E-4-EN</v>
      </c>
      <c r="AD509" s="13"/>
      <c r="AE509" s="13"/>
      <c r="AF509" s="8"/>
      <c r="AG509" s="8" t="s">
        <v>49</v>
      </c>
    </row>
    <row r="510" ht="112.5" customHeight="1">
      <c r="A510" s="6" t="s">
        <v>2919</v>
      </c>
      <c r="B510" s="10" t="s">
        <v>2920</v>
      </c>
      <c r="C510" s="29" t="s">
        <v>69</v>
      </c>
      <c r="D510" s="7" t="s">
        <v>36</v>
      </c>
      <c r="E510" s="6"/>
      <c r="F510" s="11" t="s">
        <v>2951</v>
      </c>
      <c r="G510" s="10"/>
      <c r="H510" s="14"/>
      <c r="I510" s="13" t="s">
        <v>2921</v>
      </c>
      <c r="J510" s="6" t="s">
        <v>162</v>
      </c>
      <c r="K510" s="11" t="s">
        <v>2952</v>
      </c>
      <c r="L510" s="45" t="s">
        <v>2953</v>
      </c>
      <c r="M510" s="31" t="s">
        <v>43</v>
      </c>
      <c r="N510" s="10" t="s">
        <v>2926</v>
      </c>
      <c r="O510" s="10" t="s">
        <v>2927</v>
      </c>
      <c r="P510" s="12"/>
      <c r="Q510" s="13"/>
      <c r="R510" s="12"/>
      <c r="S510" s="12"/>
      <c r="T510" s="12"/>
      <c r="U510" s="12"/>
      <c r="V510" s="12"/>
      <c r="W510" s="12"/>
      <c r="X510" s="13"/>
      <c r="Y510" s="17" t="s">
        <v>45</v>
      </c>
      <c r="Z510" s="9" t="s">
        <v>2954</v>
      </c>
      <c r="AA510" s="12" t="str">
        <f t="shared" si="1"/>
        <v>{
    "id": "M6-NyO-60b-A-1-EN-EN",
    "stimulus": "&lt;p&gt;A school has more than {{Q1}} students.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B510" s="13" t="str">
        <f t="shared" si="2"/>
        <v>M6-NyO-60b-A-1</v>
      </c>
      <c r="AC510" s="13" t="str">
        <f t="shared" si="3"/>
        <v>M6-NyO-60b-A-1-EN</v>
      </c>
      <c r="AD510" s="13"/>
      <c r="AE510" s="13"/>
      <c r="AF510" s="8"/>
      <c r="AG510" s="8" t="s">
        <v>49</v>
      </c>
    </row>
    <row r="511" ht="112.5" customHeight="1">
      <c r="A511" s="6" t="s">
        <v>2919</v>
      </c>
      <c r="B511" s="10" t="s">
        <v>2920</v>
      </c>
      <c r="C511" s="29" t="s">
        <v>69</v>
      </c>
      <c r="D511" s="7" t="s">
        <v>36</v>
      </c>
      <c r="E511" s="6"/>
      <c r="F511" s="11" t="s">
        <v>2955</v>
      </c>
      <c r="G511" s="10"/>
      <c r="H511" s="14"/>
      <c r="I511" s="13" t="s">
        <v>2921</v>
      </c>
      <c r="J511" s="6" t="s">
        <v>162</v>
      </c>
      <c r="K511" s="11" t="s">
        <v>2956</v>
      </c>
      <c r="L511" s="10" t="s">
        <v>2957</v>
      </c>
      <c r="M511" s="31" t="s">
        <v>43</v>
      </c>
      <c r="N511" s="10" t="s">
        <v>2926</v>
      </c>
      <c r="O511" s="10" t="s">
        <v>2927</v>
      </c>
      <c r="P511" s="12"/>
      <c r="Q511" s="13"/>
      <c r="R511" s="12"/>
      <c r="S511" s="12"/>
      <c r="T511" s="12"/>
      <c r="U511" s="12"/>
      <c r="V511" s="12"/>
      <c r="W511" s="12"/>
      <c r="X511" s="13"/>
      <c r="Y511" s="17" t="s">
        <v>45</v>
      </c>
      <c r="Z511" s="9" t="s">
        <v>2958</v>
      </c>
      <c r="AA511" s="12" t="str">
        <f t="shared" si="1"/>
        <v>{
    "id": "M6-NyO-60b-A-2-EN-EN",
    "stimulus": "&lt;p&gt;There are less than {{Q1}} grapes in the bunch that James has picked.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B511" s="13" t="str">
        <f t="shared" si="2"/>
        <v>M6-NyO-60b-A-2</v>
      </c>
      <c r="AC511" s="13" t="str">
        <f t="shared" si="3"/>
        <v>M6-NyO-60b-A-2-EN</v>
      </c>
      <c r="AD511" s="13"/>
      <c r="AE511" s="13"/>
      <c r="AF511" s="8"/>
      <c r="AG511" s="8" t="s">
        <v>49</v>
      </c>
    </row>
    <row r="512" ht="112.5" customHeight="1">
      <c r="A512" s="6" t="s">
        <v>2919</v>
      </c>
      <c r="B512" s="10" t="s">
        <v>2920</v>
      </c>
      <c r="C512" s="29" t="s">
        <v>69</v>
      </c>
      <c r="D512" s="7" t="s">
        <v>36</v>
      </c>
      <c r="E512" s="6"/>
      <c r="F512" s="11" t="s">
        <v>2959</v>
      </c>
      <c r="G512" s="10"/>
      <c r="H512" s="14"/>
      <c r="I512" s="13" t="s">
        <v>2921</v>
      </c>
      <c r="J512" s="6" t="s">
        <v>162</v>
      </c>
      <c r="K512" s="11" t="s">
        <v>2960</v>
      </c>
      <c r="L512" s="10" t="s">
        <v>2957</v>
      </c>
      <c r="M512" s="31" t="s">
        <v>43</v>
      </c>
      <c r="N512" s="10" t="s">
        <v>2926</v>
      </c>
      <c r="O512" s="10" t="s">
        <v>2927</v>
      </c>
      <c r="P512" s="12"/>
      <c r="Q512" s="13"/>
      <c r="R512" s="12"/>
      <c r="S512" s="12"/>
      <c r="T512" s="12"/>
      <c r="U512" s="12"/>
      <c r="V512" s="12"/>
      <c r="W512" s="12"/>
      <c r="X512" s="13"/>
      <c r="Y512" s="17" t="s">
        <v>45</v>
      </c>
      <c r="Z512" s="9" t="s">
        <v>2961</v>
      </c>
      <c r="AA512" s="12" t="str">
        <f t="shared" si="1"/>
        <v>{
    "id": "M6-NyO-60b-A-3-EN-EN",
    "stimulus": "&lt;p&gt;To win a contest {{Q1}} or more questions must be answered correctly.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B512" s="13" t="str">
        <f t="shared" si="2"/>
        <v>M6-NyO-60b-A-3</v>
      </c>
      <c r="AC512" s="13" t="str">
        <f t="shared" si="3"/>
        <v>M6-NyO-60b-A-3-EN</v>
      </c>
      <c r="AD512" s="13"/>
      <c r="AE512" s="13"/>
      <c r="AF512" s="8"/>
      <c r="AG512" s="8" t="s">
        <v>49</v>
      </c>
    </row>
    <row r="513" ht="112.5" customHeight="1">
      <c r="A513" s="6" t="s">
        <v>2962</v>
      </c>
      <c r="B513" s="10" t="s">
        <v>2963</v>
      </c>
      <c r="C513" s="27" t="s">
        <v>35</v>
      </c>
      <c r="D513" s="7" t="s">
        <v>36</v>
      </c>
      <c r="E513" s="6"/>
      <c r="F513" s="11" t="s">
        <v>2964</v>
      </c>
      <c r="G513" s="10"/>
      <c r="H513" s="14"/>
      <c r="I513" s="13" t="s">
        <v>212</v>
      </c>
      <c r="J513" s="8" t="s">
        <v>2965</v>
      </c>
      <c r="K513" s="11" t="s">
        <v>2966</v>
      </c>
      <c r="L513" s="11" t="s">
        <v>2967</v>
      </c>
      <c r="M513" s="13" t="s">
        <v>43</v>
      </c>
      <c r="N513" s="10" t="s">
        <v>2968</v>
      </c>
      <c r="O513" s="10" t="s">
        <v>2969</v>
      </c>
      <c r="P513" s="12"/>
      <c r="Q513" s="13"/>
      <c r="R513" s="12"/>
      <c r="S513" s="12"/>
      <c r="T513" s="12"/>
      <c r="U513" s="12"/>
      <c r="V513" s="12"/>
      <c r="W513" s="12"/>
      <c r="X513" s="13"/>
      <c r="Y513" s="17" t="s">
        <v>45</v>
      </c>
      <c r="Z513" s="9" t="s">
        <v>2970</v>
      </c>
      <c r="AA513" s="12" t="str">
        <f t="shared" si="1"/>
        <v>{
    "id": "M6-NyO-61a-I-1-EN-EN",
    "stimulus": "&lt;p&gt;Select the correct options for this expression:&lt;/p&gt;&lt;p style=\"text-align: center\"&gt;{{Q8}} = {{Q9}} + {{Q1}}&lt;/p&gt;",
    "hint": "Dependent variables depend on independent variables.",
    "feedback": "&lt;b&gt;Dependent&lt;/b&gt; variables depend on &lt;b&gt;independent&lt;/b&gt; variables.",
    "seed": {
        "parameters": [
            {
                "name": "Q1",
                "label": null,
                "min": 1,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v>
      </c>
      <c r="AB513" s="13" t="str">
        <f t="shared" si="2"/>
        <v>M6-NyO-61a-I-1</v>
      </c>
      <c r="AC513" s="13" t="str">
        <f t="shared" si="3"/>
        <v>M6-NyO-61a-I-1-EN</v>
      </c>
      <c r="AD513" s="13"/>
      <c r="AE513" s="13"/>
      <c r="AF513" s="8"/>
      <c r="AG513" s="8" t="s">
        <v>49</v>
      </c>
    </row>
    <row r="514" ht="112.5" customHeight="1">
      <c r="A514" s="6" t="s">
        <v>2962</v>
      </c>
      <c r="B514" s="10" t="s">
        <v>2963</v>
      </c>
      <c r="C514" s="27" t="s">
        <v>35</v>
      </c>
      <c r="D514" s="7" t="s">
        <v>36</v>
      </c>
      <c r="E514" s="6"/>
      <c r="F514" s="11" t="s">
        <v>2971</v>
      </c>
      <c r="G514" s="10"/>
      <c r="H514" s="14"/>
      <c r="I514" s="13" t="s">
        <v>212</v>
      </c>
      <c r="J514" s="8" t="s">
        <v>2965</v>
      </c>
      <c r="K514" s="11" t="s">
        <v>2972</v>
      </c>
      <c r="L514" s="11" t="s">
        <v>2967</v>
      </c>
      <c r="M514" s="13" t="s">
        <v>43</v>
      </c>
      <c r="N514" s="10" t="s">
        <v>2968</v>
      </c>
      <c r="O514" s="10" t="s">
        <v>2969</v>
      </c>
      <c r="P514" s="12"/>
      <c r="Q514" s="13"/>
      <c r="R514" s="12"/>
      <c r="S514" s="12"/>
      <c r="T514" s="12"/>
      <c r="U514" s="12"/>
      <c r="V514" s="12"/>
      <c r="W514" s="12"/>
      <c r="X514" s="13"/>
      <c r="Y514" s="17" t="s">
        <v>45</v>
      </c>
      <c r="Z514" s="9" t="s">
        <v>2973</v>
      </c>
      <c r="AA514" s="12" t="str">
        <f t="shared" si="1"/>
        <v>{
    "id": "M6-NyO-61a-I-2-EN-EN",
    "stimulus": "&lt;p&gt;Select the correct options for this expression:&lt;/p&gt;&lt;p style=\"text-align: center\"&gt;{{Q8}} = {{Q1}}{{Q9}}&lt;/p&gt;",
    "hint": "Dependent variables depend on independent variables.",
    "feedback": "&lt;b&gt;Dependent&lt;/b&gt; variables depend on &lt;b&gt;independent&lt;/b&gt; variables.",
    "seed": {
        "parameters": [
            {
                "name": "Q1",
                "label": null,
                "min": 2,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v>
      </c>
      <c r="AB514" s="13" t="str">
        <f t="shared" si="2"/>
        <v>M6-NyO-61a-I-2</v>
      </c>
      <c r="AC514" s="13" t="str">
        <f t="shared" si="3"/>
        <v>M6-NyO-61a-I-2-EN</v>
      </c>
      <c r="AD514" s="13"/>
      <c r="AE514" s="13"/>
      <c r="AF514" s="8"/>
      <c r="AG514" s="8" t="s">
        <v>49</v>
      </c>
    </row>
    <row r="515" ht="112.5" customHeight="1">
      <c r="A515" s="6" t="s">
        <v>2962</v>
      </c>
      <c r="B515" s="10" t="s">
        <v>2963</v>
      </c>
      <c r="C515" s="27" t="s">
        <v>35</v>
      </c>
      <c r="D515" s="7" t="s">
        <v>36</v>
      </c>
      <c r="E515" s="6"/>
      <c r="F515" s="11" t="s">
        <v>2974</v>
      </c>
      <c r="G515" s="10"/>
      <c r="H515" s="14"/>
      <c r="I515" s="13" t="s">
        <v>212</v>
      </c>
      <c r="J515" s="8" t="s">
        <v>2965</v>
      </c>
      <c r="K515" s="11" t="s">
        <v>2975</v>
      </c>
      <c r="L515" s="11" t="s">
        <v>2967</v>
      </c>
      <c r="M515" s="13" t="s">
        <v>43</v>
      </c>
      <c r="N515" s="10" t="s">
        <v>2968</v>
      </c>
      <c r="O515" s="10" t="s">
        <v>2969</v>
      </c>
      <c r="P515" s="12"/>
      <c r="Q515" s="13"/>
      <c r="R515" s="12"/>
      <c r="S515" s="12"/>
      <c r="T515" s="12"/>
      <c r="U515" s="12"/>
      <c r="V515" s="12"/>
      <c r="W515" s="12"/>
      <c r="X515" s="13"/>
      <c r="Y515" s="17" t="s">
        <v>45</v>
      </c>
      <c r="Z515" s="9" t="s">
        <v>2976</v>
      </c>
      <c r="AA515" s="12" t="str">
        <f t="shared" si="1"/>
        <v>{
    "id": "M6-NyO-61a-I-3-EN-EN",
    "stimulus": "&lt;p&gt;Select the correct options for this expression:&lt;/p&gt;&lt;p style=\"text-align: center\"&gt;&lt;i&gt;{{Q8}}&lt;/i&gt; = &lt;span class=\"fr-math-v2 fr-draggable\" contenteditable=\"false\" data-original-math=\"\\(\\frac{{{Q9}}}{{{Q1}}}\\)\" draggable=\"true\"&gt;\\(\\frac{{{Q9}}}{{{Q1}}}\\)&lt;/span&gt;&lt;/p&gt;",
    "hint": "Dependent variables depend on independent variables.",
    "feedback": "Dependent &lt;b&gt;variables&lt;/b&gt; depend on &lt;b&gt;independent&lt;/b&gt; variables.",
    "seed": {
        "parameters": [
            {
                "name": "Q1",
                "label": null,
                "min": 2,
                "max": 20,
                "step": 1
            },
            {
                "name": "Q8",
                "label": null,
                "list": [
                    "x",
                    "a",
                    "p",
                    "m"
                ]
            },
            {
                "name": "Q9",
                "label": null,
                "list": [
                    "x",
                    "a",
                    "p",
                    "m"
                ]
            }
        ],
        "calculated": [
            {
                "name": "A1",
                "label": "The variable &lt;i&gt;{{Q8}}&lt;/i&gt; is...",
                "incorrect": true
            },
            {
                "name": "A2",
                "label": "The variable &lt;i&gt;{{Q9}}&lt;/i&gt; is..."
            }
        ],
        "uniques": true
    },
    "algorithm": {
        "name": "trueFalse",
        "template": "Choice matrix – inline",
        "params": {
            "countCorrect": 1,
            "countIncorrect": 1,
            "showCheckIcon": false,
            "options": [
                "independent",
                "dependent"
            ]
        }
    }
}</v>
      </c>
      <c r="AB515" s="13" t="str">
        <f t="shared" si="2"/>
        <v>M6-NyO-61a-I-3</v>
      </c>
      <c r="AC515" s="13" t="str">
        <f t="shared" si="3"/>
        <v>M6-NyO-61a-I-3-EN</v>
      </c>
      <c r="AD515" s="13"/>
      <c r="AE515" s="13"/>
      <c r="AF515" s="8"/>
      <c r="AG515" s="8" t="s">
        <v>49</v>
      </c>
    </row>
    <row r="516" ht="112.5" customHeight="1">
      <c r="A516" s="6" t="s">
        <v>2977</v>
      </c>
      <c r="B516" s="10" t="s">
        <v>2978</v>
      </c>
      <c r="C516" s="27" t="s">
        <v>35</v>
      </c>
      <c r="D516" s="7" t="s">
        <v>36</v>
      </c>
      <c r="E516" s="6"/>
      <c r="F516" s="10" t="s">
        <v>2979</v>
      </c>
      <c r="G516" s="10" t="s">
        <v>2980</v>
      </c>
      <c r="H516" s="14"/>
      <c r="I516" s="13" t="s">
        <v>212</v>
      </c>
      <c r="J516" s="6" t="s">
        <v>852</v>
      </c>
      <c r="K516" s="10" t="s">
        <v>2981</v>
      </c>
      <c r="L516" s="10" t="s">
        <v>2982</v>
      </c>
      <c r="M516" s="13" t="s">
        <v>43</v>
      </c>
      <c r="N516" s="10" t="s">
        <v>2983</v>
      </c>
      <c r="O516" s="11" t="s">
        <v>2984</v>
      </c>
      <c r="P516" s="12"/>
      <c r="Q516" s="13"/>
      <c r="R516" s="12"/>
      <c r="S516" s="12"/>
      <c r="T516" s="12"/>
      <c r="U516" s="12"/>
      <c r="V516" s="12"/>
      <c r="W516" s="12"/>
      <c r="X516" s="13"/>
      <c r="Y516" s="17" t="s">
        <v>45</v>
      </c>
      <c r="Z516" s="9" t="s">
        <v>2985</v>
      </c>
      <c r="AA516" s="12" t="str">
        <f t="shared" si="1"/>
        <v>{
    "id": "M6-NyO-61b-I-1-EN-EN",
    "stimulus": "&lt;p&gt;Select which value is &lt;i&gt;{{Q7}}&lt;/i&gt; in the following expression when &lt;i&gt;{{Q6}}&lt;/i&gt; = {{Q3}}.&lt;/p&gt;&lt;p style=\"text-align: center\"&gt;&lt;i&gt;{{Q7}}&lt;/i&gt; = &lt;i&gt;{{Q6}}&lt;/i&gt; {{Q2}} {{Q1}}&lt;/p&gt;",
    "template": "&lt;p&gt;&lt;i&gt;{{Q7}}&lt;/i&gt;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v>
      </c>
      <c r="AB516" s="13" t="str">
        <f t="shared" si="2"/>
        <v>M6-NyO-61b-I-1</v>
      </c>
      <c r="AC516" s="13" t="str">
        <f t="shared" si="3"/>
        <v>M6-NyO-61b-I-1-EN</v>
      </c>
      <c r="AD516" s="13"/>
      <c r="AE516" s="13"/>
      <c r="AF516" s="8"/>
      <c r="AG516" s="8" t="s">
        <v>49</v>
      </c>
    </row>
    <row r="517" ht="112.5" customHeight="1">
      <c r="A517" s="6" t="s">
        <v>2977</v>
      </c>
      <c r="B517" s="10" t="s">
        <v>2978</v>
      </c>
      <c r="C517" s="27" t="s">
        <v>35</v>
      </c>
      <c r="D517" s="7" t="s">
        <v>36</v>
      </c>
      <c r="E517" s="6"/>
      <c r="F517" s="10" t="s">
        <v>2986</v>
      </c>
      <c r="G517" s="10" t="s">
        <v>2980</v>
      </c>
      <c r="H517" s="14"/>
      <c r="I517" s="13" t="s">
        <v>212</v>
      </c>
      <c r="J517" s="6" t="s">
        <v>852</v>
      </c>
      <c r="K517" s="10" t="s">
        <v>2987</v>
      </c>
      <c r="L517" s="10" t="s">
        <v>2988</v>
      </c>
      <c r="M517" s="13" t="s">
        <v>43</v>
      </c>
      <c r="N517" s="10" t="s">
        <v>2989</v>
      </c>
      <c r="O517" s="11" t="s">
        <v>2990</v>
      </c>
      <c r="P517" s="12"/>
      <c r="Q517" s="13"/>
      <c r="R517" s="12"/>
      <c r="S517" s="12"/>
      <c r="T517" s="12"/>
      <c r="U517" s="12"/>
      <c r="V517" s="12"/>
      <c r="W517" s="12"/>
      <c r="X517" s="13"/>
      <c r="Y517" s="17" t="s">
        <v>45</v>
      </c>
      <c r="Z517" s="9" t="s">
        <v>2991</v>
      </c>
      <c r="AA517" s="12" t="str">
        <f t="shared" si="1"/>
        <v>{
    "id": "M6-NyO-61b-I-2-EN-EN",
    "stimulus": "&lt;p&gt;Select which is the value of &lt;i&gt;{{Q7}}&lt;/i&gt; in the following expression when &lt;i&gt;{{Q6}}&lt;/i&gt; = {{Q3}}.&lt;/p&gt;&lt;p style=\"text-align: center\"&gt;&lt;i&gt;{{Q7}}&lt;/i&gt; = {{Q2}}{{Q1}}&lt;i&gt;{{Q6}}&lt;/i&gt;&lt;/p&gt;",
    "template": "&lt;p&gt;&lt;i&gt;{{Q7}}&lt;/i&gt; = {{response}}&lt;/p&gt;",
    "hint": "&lt;p&gt;Replace the value of &lt;i&gt;{{Q6}}:&lt;/i&gt;&lt;/p&gt;&lt;p style=\"text-align: center\"&gt;&lt;i&gt;{{Q7}}&lt;/i&gt; = {{Q2}}{{Q1}}&lt;i&gt;{{Q6}}&lt;/i&gt; =&lt;/p&gt;&lt;p style=\"text-align: center\"&gt;= {{Q2}}{{Q1}} × {{T1}} = ...&lt;/p&gt;",
    "feedback": "&lt;p&gt;To calculate this expression, the value of &lt;i&gt;{{Q6}}&lt;/i&gt; must be replaced:&lt;/p&gt;&lt;p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v>
      </c>
      <c r="AB517" s="13" t="str">
        <f t="shared" si="2"/>
        <v>M6-NyO-61b-I-2</v>
      </c>
      <c r="AC517" s="13" t="str">
        <f t="shared" si="3"/>
        <v>M6-NyO-61b-I-2-EN</v>
      </c>
      <c r="AD517" s="13"/>
      <c r="AE517" s="13"/>
      <c r="AF517" s="8"/>
      <c r="AG517" s="8" t="s">
        <v>49</v>
      </c>
    </row>
    <row r="518" ht="112.5" customHeight="1">
      <c r="A518" s="6" t="s">
        <v>2977</v>
      </c>
      <c r="B518" s="10" t="s">
        <v>2978</v>
      </c>
      <c r="C518" s="27" t="s">
        <v>35</v>
      </c>
      <c r="D518" s="7" t="s">
        <v>36</v>
      </c>
      <c r="E518" s="6"/>
      <c r="F518" s="10" t="s">
        <v>2992</v>
      </c>
      <c r="G518" s="10" t="s">
        <v>2980</v>
      </c>
      <c r="H518" s="14"/>
      <c r="I518" s="13" t="s">
        <v>212</v>
      </c>
      <c r="J518" s="6" t="s">
        <v>852</v>
      </c>
      <c r="K518" s="10" t="s">
        <v>2993</v>
      </c>
      <c r="L518" s="10" t="s">
        <v>2994</v>
      </c>
      <c r="M518" s="13" t="s">
        <v>43</v>
      </c>
      <c r="N518" s="10" t="s">
        <v>2995</v>
      </c>
      <c r="O518" s="11" t="s">
        <v>2996</v>
      </c>
      <c r="P518" s="12"/>
      <c r="Q518" s="13"/>
      <c r="R518" s="12"/>
      <c r="S518" s="12"/>
      <c r="T518" s="12"/>
      <c r="U518" s="12"/>
      <c r="V518" s="12"/>
      <c r="W518" s="12"/>
      <c r="X518" s="13"/>
      <c r="Y518" s="17" t="s">
        <v>45</v>
      </c>
      <c r="Z518" s="9" t="s">
        <v>2997</v>
      </c>
      <c r="AA518" s="12" t="str">
        <f t="shared" si="1"/>
        <v>{
    "id": "M6-NyO-61b-I-3-EN-EN",
    "stimulus": "&lt;p&gt;Select which is the value of &lt;i&gt;{{Q7}}&lt;/i&gt; in the following expression when &lt;i&gt;{{Q6}}&lt;/i&gt; = {{T1}}.&lt;/p&gt;&lt;p style=\"text-align: center\"&gt;&lt;i&gt;{{Q7}}&lt;/i&gt; = &lt;span class=\"fr-math-v2 fr-draggable\" contenteditable=\"false\" data-original-math=\"\\(\\frac{{{Q6}}}{{{Q1}}}\\)\" draggable=\"true\"&gt;\\(\\frac{{{Q6}}}{{{Q1}}}\\)&lt;/span&gt;&lt;/p&gt;",
    "template": "&lt;p&gt;&lt;i&gt;{{Q7}}&lt;/i&gt; = {{response}}&lt;/p&gt;",
    "hint": "&lt;p&gt;Replace the value of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"&lt;p&gt;To calculate this expression, the value of &lt;i&gt;{{Q6}}&lt;/i&gt; must be replaced:&lt;/p&gt;&lt;p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v>
      </c>
      <c r="AB518" s="13" t="str">
        <f t="shared" si="2"/>
        <v>M6-NyO-61b-I-3</v>
      </c>
      <c r="AC518" s="13" t="str">
        <f t="shared" si="3"/>
        <v>M6-NyO-61b-I-3-EN</v>
      </c>
      <c r="AD518" s="13"/>
      <c r="AE518" s="13"/>
      <c r="AF518" s="8"/>
      <c r="AG518" s="8" t="s">
        <v>49</v>
      </c>
    </row>
    <row r="519" ht="112.5" customHeight="1">
      <c r="A519" s="6" t="s">
        <v>2977</v>
      </c>
      <c r="B519" s="10" t="s">
        <v>2978</v>
      </c>
      <c r="C519" s="28" t="s">
        <v>50</v>
      </c>
      <c r="D519" s="7" t="s">
        <v>36</v>
      </c>
      <c r="E519" s="6"/>
      <c r="F519" s="11" t="s">
        <v>2998</v>
      </c>
      <c r="G519" s="11" t="s">
        <v>2999</v>
      </c>
      <c r="H519" s="14"/>
      <c r="I519" s="13" t="s">
        <v>212</v>
      </c>
      <c r="J519" s="6" t="s">
        <v>168</v>
      </c>
      <c r="K519" s="11" t="s">
        <v>3000</v>
      </c>
      <c r="L519" s="10" t="s">
        <v>3001</v>
      </c>
      <c r="M519" s="13" t="s">
        <v>43</v>
      </c>
      <c r="N519" s="11" t="s">
        <v>3002</v>
      </c>
      <c r="O519" s="11" t="s">
        <v>3003</v>
      </c>
      <c r="P519" s="12"/>
      <c r="Q519" s="13"/>
      <c r="R519" s="12"/>
      <c r="S519" s="12"/>
      <c r="T519" s="12"/>
      <c r="U519" s="12"/>
      <c r="V519" s="12"/>
      <c r="W519" s="12"/>
      <c r="X519" s="13"/>
      <c r="Y519" s="17" t="s">
        <v>45</v>
      </c>
      <c r="Z519" s="9" t="s">
        <v>3004</v>
      </c>
      <c r="AA519" s="12" t="str">
        <f t="shared" si="1"/>
        <v>{
    "id": "M6-NyO-61b-E-1-EN-EN",
    "stimulus": "&lt;p&gt;Calculate the value of &lt;i&gt;{{Q7}}&lt;/i&gt; in the following expression when &lt;i&gt;{{Q6}}&lt;/i&gt; = {{Q3}}.&lt;/p&gt;&lt;p style =\"text-align: center\"&gt;&lt;i&gt;{{Q7}}&lt;/i&gt; = &lt;i&gt;{{Q6}}&lt;/i&gt; {{Q2}} {{Q1}}&lt;/p&gt;",
    "template": "&lt;p style=\"text-align: center\"&gt;&lt;i&gt;{{Q7}}&lt;/i&gt;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 &lt;/i&gt;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v>
      </c>
      <c r="AB519" s="13" t="str">
        <f t="shared" si="2"/>
        <v>M6-NyO-61b-E-1</v>
      </c>
      <c r="AC519" s="13" t="str">
        <f t="shared" si="3"/>
        <v>M6-NyO-61b-E-1-EN</v>
      </c>
      <c r="AD519" s="13"/>
      <c r="AE519" s="13"/>
      <c r="AF519" s="8"/>
      <c r="AG519" s="8" t="s">
        <v>49</v>
      </c>
    </row>
    <row r="520" ht="112.5" customHeight="1">
      <c r="A520" s="6" t="s">
        <v>2977</v>
      </c>
      <c r="B520" s="10" t="s">
        <v>2978</v>
      </c>
      <c r="C520" s="28" t="s">
        <v>50</v>
      </c>
      <c r="D520" s="7" t="s">
        <v>36</v>
      </c>
      <c r="E520" s="6"/>
      <c r="F520" s="11" t="s">
        <v>3005</v>
      </c>
      <c r="G520" s="11" t="s">
        <v>2999</v>
      </c>
      <c r="H520" s="14"/>
      <c r="I520" s="13" t="s">
        <v>212</v>
      </c>
      <c r="J520" s="6" t="s">
        <v>168</v>
      </c>
      <c r="K520" s="11" t="s">
        <v>3006</v>
      </c>
      <c r="L520" s="10" t="s">
        <v>3007</v>
      </c>
      <c r="M520" s="13" t="s">
        <v>43</v>
      </c>
      <c r="N520" s="11" t="s">
        <v>3008</v>
      </c>
      <c r="O520" s="11" t="s">
        <v>3009</v>
      </c>
      <c r="P520" s="12"/>
      <c r="Q520" s="13"/>
      <c r="R520" s="12"/>
      <c r="S520" s="12"/>
      <c r="T520" s="12"/>
      <c r="U520" s="12"/>
      <c r="V520" s="12"/>
      <c r="W520" s="12"/>
      <c r="X520" s="13"/>
      <c r="Y520" s="17" t="s">
        <v>45</v>
      </c>
      <c r="Z520" s="9" t="s">
        <v>3010</v>
      </c>
      <c r="AA520" s="12" t="str">
        <f t="shared" si="1"/>
        <v>{
    "id": "M6-NyO-61b-E-2-EN-EN",
    "stimulus": "&lt;p&gt;Calculate the value of &lt;i&gt;{{Q7}}&lt;/i&gt; in the following expression when &lt;i&gt;{{Q6}}&lt;/i&gt; = {{Q3}}.&lt;/p&gt;&lt;p style=\"text-align: center\"&gt;&lt;i&gt;{{Q7}}&lt;/i&gt; = {{Q2}}{{Q1}}&lt;i&gt;{{Q6}}&lt;/i&gt;&lt;/p&gt;",
    "template": "&lt;p style=\"text-align: center\"&gt;&lt;i&gt;{{Q7}}&lt;/i&gt; = {{response}}&lt;/p&gt;",
    "hint": "&lt;p&gt;Substitute the value of &lt;i&gt;{{Q6}}:&lt;/i&gt;&lt;/p&gt;&lt;p style=\"text-align: center\"&gt;&lt;i&gt;{{Q7}}&lt;/i&gt; = {{Q2}}{{Q1}}&lt;i&gt;{{Q6}}&lt;/i&gt; =&lt;/p&gt;&lt;p style=\"text-align: center\"&gt;= {{Q2}}{{Q1}} × {{T1}} = ...&lt;/p&gt;",
    "feedback": "&lt;p&gt;Substitute the value of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v>
      </c>
      <c r="AB520" s="13" t="str">
        <f t="shared" si="2"/>
        <v>M6-NyO-61b-E-2</v>
      </c>
      <c r="AC520" s="13" t="str">
        <f t="shared" si="3"/>
        <v>M6-NyO-61b-E-2-EN</v>
      </c>
      <c r="AD520" s="13"/>
      <c r="AE520" s="13"/>
      <c r="AF520" s="8"/>
      <c r="AG520" s="8" t="s">
        <v>49</v>
      </c>
    </row>
    <row r="521" ht="112.5" customHeight="1">
      <c r="A521" s="6" t="s">
        <v>2977</v>
      </c>
      <c r="B521" s="10" t="s">
        <v>2978</v>
      </c>
      <c r="C521" s="28" t="s">
        <v>50</v>
      </c>
      <c r="D521" s="7" t="s">
        <v>36</v>
      </c>
      <c r="E521" s="6"/>
      <c r="F521" s="11" t="s">
        <v>3011</v>
      </c>
      <c r="G521" s="11" t="s">
        <v>2999</v>
      </c>
      <c r="H521" s="14"/>
      <c r="I521" s="13" t="s">
        <v>212</v>
      </c>
      <c r="J521" s="8" t="s">
        <v>852</v>
      </c>
      <c r="K521" s="11" t="s">
        <v>3012</v>
      </c>
      <c r="L521" s="11" t="s">
        <v>3013</v>
      </c>
      <c r="M521" s="13" t="s">
        <v>43</v>
      </c>
      <c r="N521" s="11" t="s">
        <v>3014</v>
      </c>
      <c r="O521" s="11" t="s">
        <v>3015</v>
      </c>
      <c r="P521" s="12"/>
      <c r="Q521" s="13"/>
      <c r="R521" s="12"/>
      <c r="S521" s="12"/>
      <c r="T521" s="12"/>
      <c r="U521" s="12"/>
      <c r="V521" s="12"/>
      <c r="W521" s="12"/>
      <c r="X521" s="13"/>
      <c r="Y521" s="17" t="s">
        <v>45</v>
      </c>
      <c r="Z521" s="9" t="s">
        <v>3016</v>
      </c>
      <c r="AA521" s="12" t="str">
        <f t="shared" si="1"/>
        <v>{
    "id": "M6-NyO-61b-E-3-EN-EN",
    "stimulus": "&lt;p&gt;Calculate the value of &lt;i&gt;{{Q7}}&lt;/i&gt; in the following expression when &lt;i&gt;{{Q6}}&lt;/i&gt; = {{T1}}.&lt;/p&gt;&lt;p style =\"text-align: center\"&gt;&lt;i&gt;{{Q7}}&lt;/i&gt; = &lt;span class=\"fr-math-v2 fr-draggable\" contenteditable=\"false\" data-original-math=\"\\( \\frac{{{Q6}}}{{{Q1}}}\\)\" draggable=\"true\"&gt;\\(\\frac{{{Q6}}}{{{Q1}}}\\)&lt;/span&gt;&lt;/p&gt;",
    "template": "&lt;p style=\"text-align: center\"&gt;&lt;i&gt;{{Q7}}&lt;/i&gt; = {{response}}&lt;/p&gt;",
    "hint": "&lt;p&gt;Replace the value of &lt;i&gt;{{Q6}}:&lt;/i&gt;&lt;/p&gt;&lt;p style=\"text-align: center\"&gt;&lt;i&gt;{{Q7}}&lt;/i&gt; = &lt;span class=\"fr-math-v2 fr-draggable\" contenteditable=\"false\" data-original-math=\"\\(\\frac{{{Q6}}}{{{Q1}}}\\)\" draggable=\"true \"&gt;\\(\\frac{{{Q6}}}{{{Q1}}}\\)&lt;/span&gt; = &lt;span class=\"fr-math-v2 fr-draggable\" contenteditable=\"false\" data-original- math=\"\\(\\frac{{{T1}}}{{{Q1}}}\\)\" draggable=\"true\"&gt;\\(\\frac{{{T1}}}{{{Q1}}}\\) &lt;/span&gt; = ...&lt;/p&gt;",
    "feedback": "&lt;p&gt;To calculate this expression, the value of &lt;i&gt;{{Q6}}&lt;/i&gt; must be replaced:&lt;/p&gt;&lt;p style=\"text-align: center\"&gt;&lt;i&gt;{{Q7}} &lt;/i&gt; = &lt;span class=\"fr-math-v2 fr-draggable\" contenteditable=\"false\" data-original-math=\"\\(\\frac{{{Q6}}}{{{Q1}}}\\ )\" draggable=\"true\"&gt;\\(\\frac{{{Q6}}}{{{Q1}}}\\)&lt;/span&gt; = &lt;span class=\"fr-math-v2 fr-draggable\" contenteditable=\" 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v>
      </c>
      <c r="AB521" s="13" t="str">
        <f t="shared" si="2"/>
        <v>M6-NyO-61b-E-3</v>
      </c>
      <c r="AC521" s="13" t="str">
        <f t="shared" si="3"/>
        <v>M6-NyO-61b-E-3-EN</v>
      </c>
      <c r="AD521" s="13"/>
      <c r="AE521" s="13"/>
      <c r="AF521" s="8"/>
      <c r="AG521" s="8" t="s">
        <v>49</v>
      </c>
    </row>
    <row r="522" ht="112.5" customHeight="1">
      <c r="A522" s="6" t="s">
        <v>3017</v>
      </c>
      <c r="B522" s="10" t="s">
        <v>3018</v>
      </c>
      <c r="C522" s="27" t="s">
        <v>35</v>
      </c>
      <c r="D522" s="7" t="s">
        <v>36</v>
      </c>
      <c r="E522" s="6"/>
      <c r="F522" s="9" t="s">
        <v>3019</v>
      </c>
      <c r="G522" s="11" t="s">
        <v>3020</v>
      </c>
      <c r="H522" s="14"/>
      <c r="I522" s="8" t="s">
        <v>212</v>
      </c>
      <c r="J522" s="8" t="s">
        <v>196</v>
      </c>
      <c r="K522" s="11" t="s">
        <v>3021</v>
      </c>
      <c r="L522" s="11" t="s">
        <v>3022</v>
      </c>
      <c r="M522" s="8" t="s">
        <v>43</v>
      </c>
      <c r="N522" s="11" t="s">
        <v>3023</v>
      </c>
      <c r="O522" s="11" t="s">
        <v>3024</v>
      </c>
      <c r="P522" s="12"/>
      <c r="Q522" s="13"/>
      <c r="R522" s="12"/>
      <c r="S522" s="12"/>
      <c r="T522" s="12"/>
      <c r="U522" s="12"/>
      <c r="V522" s="12"/>
      <c r="W522" s="12"/>
      <c r="X522" s="13"/>
      <c r="Y522" s="17" t="s">
        <v>45</v>
      </c>
      <c r="Z522" s="9" t="s">
        <v>3025</v>
      </c>
      <c r="AA522" s="12" t="str">
        <f t="shared" si="1"/>
        <v>{
    "id": "M6-NyO-61c-I-1-EN-EN",
    "stimulus": "&lt;p&gt;Fill in the blank with the correct values according to the following expression:&lt;/p&gt;&lt;p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"&lt;p&gt;Replace the values of &lt;i&gt;x&lt;/i&gt;.&lt;/p&gt;",
    "feedback": "&lt;p&gt;To calculate the values of this expression, you must replace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AB522" s="13" t="str">
        <f t="shared" si="2"/>
        <v>M6-NyO-61c-I-1</v>
      </c>
      <c r="AC522" s="13" t="str">
        <f t="shared" si="3"/>
        <v>M6-NyO-61c-I-1-EN</v>
      </c>
      <c r="AD522" s="13"/>
      <c r="AE522" s="13"/>
      <c r="AF522" s="8"/>
      <c r="AG522" s="8" t="s">
        <v>49</v>
      </c>
    </row>
    <row r="523" ht="112.5" customHeight="1">
      <c r="A523" s="6" t="s">
        <v>3017</v>
      </c>
      <c r="B523" s="10" t="s">
        <v>3018</v>
      </c>
      <c r="C523" s="27" t="s">
        <v>35</v>
      </c>
      <c r="D523" s="7" t="s">
        <v>36</v>
      </c>
      <c r="E523" s="6"/>
      <c r="F523" s="9" t="s">
        <v>3026</v>
      </c>
      <c r="G523" s="11" t="s">
        <v>3020</v>
      </c>
      <c r="H523" s="14"/>
      <c r="I523" s="8" t="s">
        <v>212</v>
      </c>
      <c r="J523" s="8" t="s">
        <v>196</v>
      </c>
      <c r="K523" s="11" t="s">
        <v>3027</v>
      </c>
      <c r="L523" s="11" t="s">
        <v>3028</v>
      </c>
      <c r="M523" s="8" t="s">
        <v>43</v>
      </c>
      <c r="N523" s="11" t="s">
        <v>3023</v>
      </c>
      <c r="O523" s="11" t="s">
        <v>3029</v>
      </c>
      <c r="P523" s="12"/>
      <c r="Q523" s="13"/>
      <c r="R523" s="12"/>
      <c r="S523" s="12"/>
      <c r="T523" s="12"/>
      <c r="U523" s="12"/>
      <c r="V523" s="12"/>
      <c r="W523" s="12"/>
      <c r="X523" s="13"/>
      <c r="Y523" s="17" t="s">
        <v>45</v>
      </c>
      <c r="Z523" s="9" t="s">
        <v>3030</v>
      </c>
      <c r="AA523" s="12" t="str">
        <f t="shared" si="1"/>
        <v>{"id":"M6-NyO-61c-I-2-EN-EN","stimulus":"&lt;p&gt;Fill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center;\"&gt;{{response}}&lt;/td&gt;&lt;/tr&gt;&lt;/tbody&gt;&lt;/table&gt;","hint":"&lt;p&gt;Replace the values of &lt;i&gt;x.&lt;/i&gt;&lt;/p&gt;","feedback":"&lt;p&gt;To calculate the values of this expression, replace &lt;i&gt;x:&lt;/i&gt;&lt;/p&gt;&lt;p style=\"text-align: center\"&gt;&lt;i&gt;y&lt;/i&gt; = {{T1}} + {{Q4}} = {{A1}}&lt;/p&gt;&lt;p style=\"text-align: center\"&gt;&lt;i&gt;y&lt;/i&gt; = {{T2}} + {{Q4}} = {{A2}}&lt;/p&gt;&lt;p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name":"A4","label":"{{function}}","function":"{{Q6}}+{{Q4}}","incorrect":"true"},{"name":"A5","label":"{{function}}","function":"{{Q7}}+{{Q4}}","incorrect":"true"}],"uniques":true},"algorithm":{"name":"calculateOperation","template":"Cloze with drag &amp; drop"}}</v>
      </c>
      <c r="AB523" s="13" t="str">
        <f t="shared" si="2"/>
        <v>M6-NyO-61c-I-2</v>
      </c>
      <c r="AC523" s="13" t="str">
        <f t="shared" si="3"/>
        <v>M6-NyO-61c-I-2-EN</v>
      </c>
      <c r="AD523" s="13"/>
      <c r="AE523" s="13"/>
      <c r="AF523" s="8"/>
      <c r="AG523" s="8" t="s">
        <v>49</v>
      </c>
    </row>
    <row r="524" ht="112.5" customHeight="1">
      <c r="A524" s="6" t="s">
        <v>3017</v>
      </c>
      <c r="B524" s="10" t="s">
        <v>3018</v>
      </c>
      <c r="C524" s="27" t="s">
        <v>35</v>
      </c>
      <c r="D524" s="7" t="s">
        <v>36</v>
      </c>
      <c r="E524" s="6"/>
      <c r="F524" s="9" t="s">
        <v>3019</v>
      </c>
      <c r="G524" s="11" t="s">
        <v>3031</v>
      </c>
      <c r="H524" s="14"/>
      <c r="I524" s="8" t="s">
        <v>212</v>
      </c>
      <c r="J524" s="8" t="s">
        <v>196</v>
      </c>
      <c r="K524" s="11" t="s">
        <v>3021</v>
      </c>
      <c r="L524" s="11" t="s">
        <v>3032</v>
      </c>
      <c r="M524" s="8" t="s">
        <v>43</v>
      </c>
      <c r="N524" s="11" t="s">
        <v>3033</v>
      </c>
      <c r="O524" s="11" t="s">
        <v>3034</v>
      </c>
      <c r="P524" s="12"/>
      <c r="Q524" s="13"/>
      <c r="R524" s="12"/>
      <c r="S524" s="12"/>
      <c r="T524" s="12"/>
      <c r="U524" s="12"/>
      <c r="V524" s="12"/>
      <c r="W524" s="12"/>
      <c r="X524" s="13"/>
      <c r="Y524" s="17" t="s">
        <v>45</v>
      </c>
      <c r="Z524" s="9" t="s">
        <v>3035</v>
      </c>
      <c r="AA524" s="12" t="str">
        <f t="shared" si="1"/>
        <v>{"id":"M6-NyO-61c-I-3-EN-EN","stimulus":"&lt;p&gt;Fill in the blank in the table with the correct values according to the following expression:&lt;/p&gt;&lt;p style=\"text-align: center\"&gt;&lt;i&gt;y&lt;/i&gt; = {{Q4}}&lt;i&gt;x&lt;/i&gt;&lt;/p&gt;","template":"&lt;table style=\"width: 100%;\"&gt;&lt;tbody&gt;&lt;tr&gt;&lt;td style=\"width: 25%; text-align: center; background-color: #C77CB7; 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center;\"&gt;{{T6}}&lt;/td&gt;&lt;/tr&gt;&lt;/tbody&gt;&lt;/table&gt;","hint":"&lt;p&gt;Replace the values of &lt;i&gt;y.&lt;/i&gt;&lt;/p&gt;","feedback":"&lt;p&gt;To calculate the values of this expression, you need to replace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seed":{"parameters":[{"name":"Q1","label":null,"min":1,"max":20,"step":1},{"name":"Q2","label":null,"min":1,"max":20,"step":1},{"name":"Q3","label":null,"min":1,"max":20,"step":1},{"name":"Q4","label":null,"min":2,"max":9,"step":1},{"name":"Q6","label":null,"min":1,"max":20,"step":1},{"name":"Q7","label":null,"min":1,"max":20,"step":1}],"calculated":[{"name":"T1","label":"","function":"[{{Q1}}, {{Q2}}, {{Q3}}].sort(function(a, b){return a - b;})[0]","temp":true},{"name":"T2","label":"","function":"[{{Q1}}, {{Q2}}, {{Q3}}].sort(function(a, b){return a - b;})[1]","temp":true},{"name":"T3","label":"","function":"[{{Q1}}, {{Q2}}, {{Q3}}].sort(function(a, b){return a - b;})[2]","temp":true},{"name":"T4","label":"","function":"{{T1}}*{{Q4}}","temp":true},{"name":"T5","label":"","function":"{{T2}}*{{Q4}}","temp":true},{"name":"T6","label":"","function":"{{T3}}*{{Q4}}","temp":true},{"name":"A1","label":"{{function}}","function":"{{T1}}"},{"name":"A2","label":"{{function}}","function":"{{T2}}"},{"name":"A3","label":"{{function}}","function":"{{T3}}"},{"name":"A4","label":"{{function}}","function":"{{Q6}}","incorrect":"true"},{"name":"A5","label":"{{function}}","function":"{{Q7}}","incorrect":"true"}],"uniques":true},"algorithm":{"name":"calculateOperation","template":"Cloze with drag &amp; drop"}}</v>
      </c>
      <c r="AB524" s="13" t="str">
        <f t="shared" si="2"/>
        <v>M6-NyO-61c-I-3</v>
      </c>
      <c r="AC524" s="13" t="str">
        <f t="shared" si="3"/>
        <v>M6-NyO-61c-I-3-EN</v>
      </c>
      <c r="AD524" s="13"/>
      <c r="AE524" s="13"/>
      <c r="AF524" s="8"/>
      <c r="AG524" s="8" t="s">
        <v>49</v>
      </c>
    </row>
    <row r="525" ht="112.5" customHeight="1">
      <c r="A525" s="6" t="s">
        <v>3017</v>
      </c>
      <c r="B525" s="10" t="s">
        <v>3018</v>
      </c>
      <c r="C525" s="27" t="s">
        <v>35</v>
      </c>
      <c r="D525" s="7" t="s">
        <v>36</v>
      </c>
      <c r="E525" s="6"/>
      <c r="F525" s="9" t="s">
        <v>3026</v>
      </c>
      <c r="G525" s="11" t="s">
        <v>3036</v>
      </c>
      <c r="H525" s="14"/>
      <c r="I525" s="8" t="s">
        <v>212</v>
      </c>
      <c r="J525" s="8" t="s">
        <v>196</v>
      </c>
      <c r="K525" s="11" t="s">
        <v>3027</v>
      </c>
      <c r="L525" s="11" t="s">
        <v>3037</v>
      </c>
      <c r="M525" s="8" t="s">
        <v>43</v>
      </c>
      <c r="N525" s="11" t="s">
        <v>3038</v>
      </c>
      <c r="O525" s="11" t="s">
        <v>3039</v>
      </c>
      <c r="P525" s="12"/>
      <c r="Q525" s="13"/>
      <c r="R525" s="12"/>
      <c r="S525" s="12"/>
      <c r="T525" s="12"/>
      <c r="U525" s="12"/>
      <c r="V525" s="12"/>
      <c r="W525" s="12"/>
      <c r="X525" s="13"/>
      <c r="Y525" s="17" t="s">
        <v>45</v>
      </c>
      <c r="Z525" s="9" t="s">
        <v>3040</v>
      </c>
      <c r="AA525" s="12" t="str">
        <f t="shared" si="1"/>
        <v>{"id":"M6-NyO-61c-I-4-EN-EN","stimulus":"&lt;p&gt;Fill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center;\"&gt;{{response}}&lt;/td&gt;&lt;/tr&gt;&lt;/tbody&gt;&lt;/table&gt;","hint":"&lt;p&gt;Replace the values of &lt;i&gt;x&lt;/i&gt; and &lt;i&gt;y.&lt;/i&gt;&lt;/p&gt;","feedback":"&lt;p&gt;To calculate the values of this expression, you need to replace &lt;i&gt;x&lt;/i&gt; and &lt;i&gt;y:&lt;/i&gt;&lt;/p&gt;&lt;p style=\"text-align: center\"&gt;&lt;i&gt;y&lt;/i&gt; = {{T1}} + {{Q4}} = {{A2}}&lt;/p&gt;&lt;p style=\"text-align: center\"&gt;&lt;i&gt;x&lt;/i&gt; = {{T4}} − {{Q4}} = {{T2}}&lt;/p&gt;&lt;p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T4","label":"","function":"{{T2}}+{{Q4}}","temp":true},{"name":"A1","label":"{{function}}","function":"{{T2}}"},{"name":"A2","label":"{{function}}","function":"{{T1}}+{{Q4}}"},{"name":"A3","label":"{{function}}","function":"{{T3}}+{{Q4}}"},{"name":"A4","label":"{{function}}","function":"{{Q6}}+{{Q4}}","incorrect":"true"},{"name":"A5","label":"{{function}}","function":"{{Q7}}","incorrect":"true"}],"uniques":true},"algorithm":{"name":"calculateOperation","template":"Cloze with drag &amp; drop"}}</v>
      </c>
      <c r="AB525" s="13" t="str">
        <f t="shared" si="2"/>
        <v>M6-NyO-61c-I-4</v>
      </c>
      <c r="AC525" s="13" t="str">
        <f t="shared" si="3"/>
        <v>M6-NyO-61c-I-4-EN</v>
      </c>
      <c r="AD525" s="13"/>
      <c r="AE525" s="13"/>
      <c r="AF525" s="8"/>
      <c r="AG525" s="8" t="s">
        <v>49</v>
      </c>
    </row>
    <row r="526" ht="112.5" customHeight="1">
      <c r="A526" s="6" t="s">
        <v>3017</v>
      </c>
      <c r="B526" s="10" t="s">
        <v>3018</v>
      </c>
      <c r="C526" s="28" t="s">
        <v>50</v>
      </c>
      <c r="D526" s="7" t="s">
        <v>36</v>
      </c>
      <c r="E526" s="6"/>
      <c r="F526" s="9" t="s">
        <v>3041</v>
      </c>
      <c r="G526" s="11" t="s">
        <v>3042</v>
      </c>
      <c r="H526" s="14"/>
      <c r="I526" s="8" t="s">
        <v>212</v>
      </c>
      <c r="J526" s="8" t="s">
        <v>168</v>
      </c>
      <c r="K526" s="11" t="s">
        <v>3043</v>
      </c>
      <c r="L526" s="24" t="s">
        <v>3044</v>
      </c>
      <c r="M526" s="8" t="s">
        <v>43</v>
      </c>
      <c r="N526" s="11" t="s">
        <v>3023</v>
      </c>
      <c r="O526" s="11" t="s">
        <v>3024</v>
      </c>
      <c r="P526" s="12"/>
      <c r="Q526" s="13"/>
      <c r="R526" s="12"/>
      <c r="S526" s="12"/>
      <c r="T526" s="12"/>
      <c r="U526" s="12"/>
      <c r="V526" s="12"/>
      <c r="W526" s="12"/>
      <c r="X526" s="13"/>
      <c r="Y526" s="17" t="s">
        <v>45</v>
      </c>
      <c r="Z526" s="9" t="s">
        <v>3045</v>
      </c>
      <c r="AA526" s="12" t="str">
        <f t="shared" si="1"/>
        <v>{"id":"M6-NyO-61c-E-1-EN-EN","stimulus":"&lt;p&gt;Fill in the blank using the following expression:&lt;/p&gt;&lt;p style=\"text-align: center\"&gt;&lt;i&gt;y&lt;/i&gt; = {{Q4}}&lt;i&gt;x&lt;/i&gt;&lt;/p&gt;","template":"&lt;table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{{Q4}} × {{T1}} = {{A1}}&lt;/p&gt;&lt;p style=\"text-align: center\"&gt;&lt;i&gt;y&lt;/i&gt; = {{Q4}} × {{T2}} = {{A2}}&lt;/p&gt;&lt;p style=\"text-align: center\"&gt;&lt;i&gt;y&lt;/i&gt; = {{Q4}} × {{T3}} = {{A3}}&lt;/p&gt;","seed":{"parameters":[{"name":"Q1","label":null,"min":1,"max":20,"step":1},{"name":"Q2","label":null,"min":1,"max":20,"step":1},{"name":"Q3","label":null,"min":1,"max":20,"step":1},{"name":"Q4","label":null,"min":2,"max":9,"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uniques":true},"algorithm":{"name":"calculateOperation","params":{"method":"equivLiteral","keyboard":"NUMERICAL"}}}</v>
      </c>
      <c r="AB526" s="13" t="str">
        <f t="shared" si="2"/>
        <v>M6-NyO-61c-E-1</v>
      </c>
      <c r="AC526" s="13" t="str">
        <f t="shared" si="3"/>
        <v>M6-NyO-61c-E-1-EN</v>
      </c>
      <c r="AD526" s="13"/>
      <c r="AE526" s="13"/>
      <c r="AF526" s="8"/>
      <c r="AG526" s="8" t="s">
        <v>49</v>
      </c>
    </row>
    <row r="527" ht="112.5" customHeight="1">
      <c r="A527" s="6" t="s">
        <v>3017</v>
      </c>
      <c r="B527" s="10" t="s">
        <v>3018</v>
      </c>
      <c r="C527" s="28" t="s">
        <v>50</v>
      </c>
      <c r="D527" s="7" t="s">
        <v>36</v>
      </c>
      <c r="E527" s="6"/>
      <c r="F527" s="9" t="s">
        <v>3046</v>
      </c>
      <c r="G527" s="11" t="s">
        <v>3042</v>
      </c>
      <c r="H527" s="14"/>
      <c r="I527" s="8" t="s">
        <v>212</v>
      </c>
      <c r="J527" s="8" t="s">
        <v>168</v>
      </c>
      <c r="K527" s="11" t="s">
        <v>3047</v>
      </c>
      <c r="L527" s="24" t="s">
        <v>3048</v>
      </c>
      <c r="M527" s="8" t="s">
        <v>43</v>
      </c>
      <c r="N527" s="11" t="s">
        <v>3023</v>
      </c>
      <c r="O527" s="11" t="s">
        <v>3049</v>
      </c>
      <c r="P527" s="12"/>
      <c r="Q527" s="13"/>
      <c r="R527" s="12"/>
      <c r="S527" s="12"/>
      <c r="T527" s="12"/>
      <c r="U527" s="12"/>
      <c r="V527" s="12"/>
      <c r="W527" s="12"/>
      <c r="X527" s="13"/>
      <c r="Y527" s="17" t="s">
        <v>45</v>
      </c>
      <c r="Z527" s="9" t="s">
        <v>3050</v>
      </c>
      <c r="AA527" s="12" t="str">
        <f t="shared" si="1"/>
        <v>{"id":"M6-NyO-61c-E-2-EN-EN","stimulus":"&lt;p&gt;Fill in the blank using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{{T1}} {{Q5}} {{Q4}} = {{A1}}&lt;/p&gt;&lt;p style=\"text-align: center\"&gt;&lt;i&gt;y&lt;/i&gt; = {{T1}} {{Q5}} {{Q4}} = {{A2}}&lt;/p&gt;&lt;p style=\"text-align: center\"&gt;&lt;i&gt;y&lt;/i&gt; = {{T1}} {{Q5}}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b;})[2]","temp":true},{"name":"A1","label":"{{function}}","function":"if ('{{Q5}}' == '+') {{{T1}}+{{Q4}}} else {{{T1}}-{{Q4}}}"},{"name":"A2","label":"{{function}}","function":"if ('{{Q5}}' == '+') {{{T2}}+{{Q4}}} else {{{T2}}-{{Q4}}}"},{"name":"A3","label":"{{function}}","function":"if ('{{Q5}}' == '+') {{{T3}}+{{Q4}}} else {{{T3}}-{{Q4}}}"}],"uniques":true},"algorithm":{"name":"calculateOperation","params":{"method":"equivLiteral","keyboard":"INTERMEDIATE"}}}</v>
      </c>
      <c r="AB527" s="13" t="str">
        <f t="shared" si="2"/>
        <v>M6-NyO-61c-E-2</v>
      </c>
      <c r="AC527" s="13" t="str">
        <f t="shared" si="3"/>
        <v>M6-NyO-61c-E-2-EN</v>
      </c>
      <c r="AD527" s="13"/>
      <c r="AE527" s="13"/>
      <c r="AF527" s="8"/>
      <c r="AG527" s="8" t="s">
        <v>49</v>
      </c>
    </row>
    <row r="528" ht="112.5" customHeight="1">
      <c r="A528" s="6" t="s">
        <v>3017</v>
      </c>
      <c r="B528" s="10" t="s">
        <v>3018</v>
      </c>
      <c r="C528" s="28" t="s">
        <v>50</v>
      </c>
      <c r="D528" s="7" t="s">
        <v>36</v>
      </c>
      <c r="E528" s="6"/>
      <c r="F528" s="9" t="s">
        <v>3041</v>
      </c>
      <c r="G528" s="11" t="s">
        <v>3051</v>
      </c>
      <c r="H528" s="14"/>
      <c r="I528" s="8" t="s">
        <v>212</v>
      </c>
      <c r="J528" s="8" t="s">
        <v>168</v>
      </c>
      <c r="K528" s="11" t="s">
        <v>3052</v>
      </c>
      <c r="L528" s="24" t="s">
        <v>3053</v>
      </c>
      <c r="M528" s="8" t="s">
        <v>43</v>
      </c>
      <c r="N528" s="11" t="s">
        <v>3038</v>
      </c>
      <c r="O528" s="11" t="s">
        <v>3054</v>
      </c>
      <c r="P528" s="12"/>
      <c r="Q528" s="13"/>
      <c r="R528" s="12"/>
      <c r="S528" s="12"/>
      <c r="T528" s="12"/>
      <c r="U528" s="12"/>
      <c r="V528" s="12"/>
      <c r="W528" s="12"/>
      <c r="X528" s="13"/>
      <c r="Y528" s="17" t="s">
        <v>45</v>
      </c>
      <c r="Z528" s="9" t="s">
        <v>3055</v>
      </c>
      <c r="AA528" s="12" t="str">
        <f t="shared" si="1"/>
        <v>{
    "id": "M6-NyO-61c-E-3-EN-EN",
    "stimulus": "&lt;p&gt;Complete the table based on the following expression:&lt;/p&gt;&lt;p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"&lt;p&gt;Substitute the values of &lt;i&gt;x&lt;/i&gt; and &lt;i&gt;y.&lt;/i&gt;&lt;/p&gt;",
    "feedback": "&lt;p&gt;To calculate the values of this expression, substitute &lt;i&gt;x&lt;/i&gt; and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v>
      </c>
      <c r="AB528" s="13" t="str">
        <f t="shared" si="2"/>
        <v>M6-NyO-61c-E-3</v>
      </c>
      <c r="AC528" s="13" t="str">
        <f t="shared" si="3"/>
        <v>M6-NyO-61c-E-3-EN</v>
      </c>
      <c r="AD528" s="13"/>
      <c r="AE528" s="13"/>
      <c r="AF528" s="8"/>
      <c r="AG528" s="8" t="s">
        <v>49</v>
      </c>
    </row>
    <row r="529" ht="112.5" customHeight="1">
      <c r="A529" s="6" t="s">
        <v>3017</v>
      </c>
      <c r="B529" s="10" t="s">
        <v>3018</v>
      </c>
      <c r="C529" s="28" t="s">
        <v>50</v>
      </c>
      <c r="D529" s="7" t="s">
        <v>36</v>
      </c>
      <c r="E529" s="6"/>
      <c r="F529" s="9" t="s">
        <v>3046</v>
      </c>
      <c r="G529" s="11" t="s">
        <v>3056</v>
      </c>
      <c r="H529" s="14"/>
      <c r="I529" s="8" t="s">
        <v>212</v>
      </c>
      <c r="J529" s="8" t="s">
        <v>168</v>
      </c>
      <c r="K529" s="11" t="s">
        <v>3047</v>
      </c>
      <c r="L529" s="24" t="s">
        <v>3057</v>
      </c>
      <c r="M529" s="8" t="s">
        <v>43</v>
      </c>
      <c r="N529" s="11" t="s">
        <v>3038</v>
      </c>
      <c r="O529" s="11" t="s">
        <v>3058</v>
      </c>
      <c r="P529" s="12"/>
      <c r="Q529" s="13"/>
      <c r="R529" s="12"/>
      <c r="S529" s="12"/>
      <c r="T529" s="12"/>
      <c r="U529" s="12"/>
      <c r="V529" s="12"/>
      <c r="W529" s="12"/>
      <c r="X529" s="13"/>
      <c r="Y529" s="17" t="s">
        <v>45</v>
      </c>
      <c r="Z529" s="9" t="s">
        <v>3059</v>
      </c>
      <c r="AA529" s="12" t="str">
        <f t="shared" si="1"/>
        <v>{"id":"M6-NyO-61c-E-4-EN-EN","stimulus":"&lt;p&gt;Fill in the blank with the values for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center;\"&gt;{{T5}}&lt;/td&gt;&lt;/tr&gt;&lt;/tbody&gt;&lt;/table&gt;","hint":"&lt;p&gt;Replace the values of &lt;i&gt;x&lt;/i&gt; and &lt;i&gt;y.&lt;/i&gt;&lt;/p&gt;","feedback":"&lt;p&gt;To calculate the values for this expression, replace &lt;i&gt;x&lt;/i&gt; and &lt;i&gt;y:&lt;/i&gt;&lt;/p&gt;&lt;p style=\"text-align: center\"&gt;&lt;i&gt;y&lt;/i&gt; = {{T1}} {{Q5}} {{Q4}} = {{A1}}&lt;/p&gt;&lt;p style=\"text-align: center\"&gt;&lt;i&gt;x&lt;/i&gt; = {{T4}} {{T6}} {{Q4}} = {{A2}}&lt;/p&gt;&lt;p style=\"text-align: center\"&gt;&lt;i&gt;x&lt;/i&gt; = {{T5}} {{T6}}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b;})[2]","temp":true},{"name":"T4","label":"{{function}}","function":"if ('{{Q5}}' == '+') {{{T2}}+{{Q4}}} else {{{T2}}-{{Q4}}}","temp":true},{"name":"T5","label":"{{function}}","function":"if ('{{Q5}}' == '+') {{{T3}}+{{Q4}}} else {{{T3}}-{{Q4}}}","temp":true},{"name":"T6","label":"{{function}}","function":"if ('{{Q5}}' == '+') {'−'} else {'+'}","temp":true},{"name":"A1","label":"{{function}}","function":"if ('{{Q5}}' == '+') {{{T1}}+{{Q4}}} else {{{T1}}-{{Q4}}}"},{"name":"A2","label":"{{function}}","function":"{{T2}}"},{"name":"A3","label":"{{function}}","function":"{{T3}}"}],"uniques":true},"algorithm":{"name":"calculateOperation","params":{"method":"equivLiteral","keyboard":"INTERMEDIATE"}}}</v>
      </c>
      <c r="AB529" s="13" t="str">
        <f t="shared" si="2"/>
        <v>M6-NyO-61c-E-4</v>
      </c>
      <c r="AC529" s="13" t="str">
        <f t="shared" si="3"/>
        <v>M6-NyO-61c-E-4-EN</v>
      </c>
      <c r="AD529" s="13"/>
      <c r="AE529" s="13"/>
      <c r="AF529" s="8"/>
      <c r="AG529" s="8" t="s">
        <v>49</v>
      </c>
    </row>
    <row r="530" ht="112.5" customHeight="1">
      <c r="A530" s="6" t="s">
        <v>3060</v>
      </c>
      <c r="B530" s="10" t="s">
        <v>3061</v>
      </c>
      <c r="C530" s="27" t="s">
        <v>35</v>
      </c>
      <c r="D530" s="7" t="s">
        <v>36</v>
      </c>
      <c r="E530" s="6"/>
      <c r="F530" s="11" t="s">
        <v>3062</v>
      </c>
      <c r="G530" s="10"/>
      <c r="H530" s="14"/>
      <c r="I530" s="13" t="s">
        <v>2921</v>
      </c>
      <c r="J530" s="8" t="s">
        <v>2561</v>
      </c>
      <c r="K530" s="10"/>
      <c r="L530" s="11" t="s">
        <v>3063</v>
      </c>
      <c r="M530" s="13" t="s">
        <v>43</v>
      </c>
      <c r="N530" s="10" t="s">
        <v>3064</v>
      </c>
      <c r="O530" s="11" t="s">
        <v>3065</v>
      </c>
      <c r="P530" s="12"/>
      <c r="Q530" s="13"/>
      <c r="R530" s="12"/>
      <c r="S530" s="12"/>
      <c r="T530" s="12"/>
      <c r="U530" s="12"/>
      <c r="V530" s="12"/>
      <c r="W530" s="12"/>
      <c r="X530" s="13"/>
      <c r="Y530" s="17" t="s">
        <v>45</v>
      </c>
      <c r="Z530" s="9" t="s">
        <v>3066</v>
      </c>
      <c r="AA530" s="12" t="str">
        <f t="shared" si="1"/>
        <v>{
    "id": "M6-NyO-61d-I-1-EN-EN",
    "stimulus": "&lt;p&gt;Which of the following graphs corresponds to this expression?&lt;/p&gt;&lt;p style=\"text-align: center\"&gt;&lt;i&gt;y&lt;/i&gt; = 2&lt;i&gt;x&lt;/i&gt;&lt;/p&gt;",
    "hint": "&lt;p&gt;Substitute some values for &lt;i&gt;x.&lt;/i&gt;&lt;/p&gt;",
    "feedback": "&lt;p&gt;To draw a graph, you must replace the values of &lt;i&gt;x.&lt;/i&gt; For example:&lt;/p&gt;&lt;ul&gt;&lt;li&gt;If &lt;i&gt;x&lt;/i&gt; = 1 → &lt;i&gt;y&lt;/i&gt; = 2 × 1 = 2&lt;/li&gt;&lt;li&gt;If &lt;i&gt;x&lt;/i&gt; = 2 → &lt;i&gt;y&lt;/i&gt; = 2 × 2 = 4&lt;/li&gt;&lt;li&gt;If &lt;i&gt;x&lt;/i&gt; = 3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B530" s="13" t="str">
        <f t="shared" si="2"/>
        <v>M6-NyO-61d-I-1</v>
      </c>
      <c r="AC530" s="13" t="str">
        <f t="shared" si="3"/>
        <v>M6-NyO-61d-I-1-EN</v>
      </c>
      <c r="AD530" s="13"/>
      <c r="AE530" s="13"/>
      <c r="AF530" s="8"/>
      <c r="AG530" s="8" t="s">
        <v>49</v>
      </c>
    </row>
    <row r="531" ht="112.5" customHeight="1">
      <c r="A531" s="6" t="s">
        <v>3060</v>
      </c>
      <c r="B531" s="10" t="s">
        <v>3061</v>
      </c>
      <c r="C531" s="27" t="s">
        <v>35</v>
      </c>
      <c r="D531" s="7" t="s">
        <v>36</v>
      </c>
      <c r="E531" s="6"/>
      <c r="F531" s="11" t="s">
        <v>3067</v>
      </c>
      <c r="G531" s="10"/>
      <c r="H531" s="14"/>
      <c r="I531" s="13" t="s">
        <v>2921</v>
      </c>
      <c r="J531" s="8" t="s">
        <v>2561</v>
      </c>
      <c r="K531" s="10"/>
      <c r="L531" s="11" t="s">
        <v>3068</v>
      </c>
      <c r="M531" s="13" t="s">
        <v>43</v>
      </c>
      <c r="N531" s="10" t="s">
        <v>3064</v>
      </c>
      <c r="O531" s="11" t="s">
        <v>3069</v>
      </c>
      <c r="P531" s="12"/>
      <c r="Q531" s="13"/>
      <c r="R531" s="12"/>
      <c r="S531" s="12"/>
      <c r="T531" s="12"/>
      <c r="U531" s="12"/>
      <c r="V531" s="12"/>
      <c r="W531" s="12"/>
      <c r="X531" s="13"/>
      <c r="Y531" s="17" t="s">
        <v>45</v>
      </c>
      <c r="Z531" s="9" t="s">
        <v>3070</v>
      </c>
      <c r="AA531" s="12" t="str">
        <f t="shared" si="1"/>
        <v>{
    "id": "M6-NyO-61d-I-2-EN-EN",
    "stimulus": "&lt;p&gt;Which of the following graphs corresponds to this expression?&lt;/p&gt;&lt;p style=\"text-align: center\"&gt;&lt;i&gt;y&lt;/i&gt; = &lt;span class=\"fr-math-v2 fr-draggable\" contenteditable=\"false\" data-original-math=\"\\(\\frac{x}{3}\\)\" draggable=\"true\"&gt;\\(\\frac{x}{3}\\)&lt;/span&gt;&lt;/p&gt;",
    "hint": "&lt;p&gt;Substitute some values of &lt;i&gt;x.&lt;/i&gt;&lt;/p&gt;",
    "feedback": "&lt;p&gt;To draw a graph, you need to substitute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B531" s="13" t="str">
        <f t="shared" si="2"/>
        <v>M6-NyO-61d-I-2</v>
      </c>
      <c r="AC531" s="13" t="str">
        <f t="shared" si="3"/>
        <v>M6-NyO-61d-I-2-EN</v>
      </c>
      <c r="AD531" s="13"/>
      <c r="AE531" s="13"/>
      <c r="AF531" s="8"/>
      <c r="AG531" s="8" t="s">
        <v>49</v>
      </c>
    </row>
    <row r="532" ht="112.5" customHeight="1">
      <c r="A532" s="6" t="s">
        <v>3060</v>
      </c>
      <c r="B532" s="10" t="s">
        <v>3061</v>
      </c>
      <c r="C532" s="27" t="s">
        <v>35</v>
      </c>
      <c r="D532" s="7" t="s">
        <v>36</v>
      </c>
      <c r="E532" s="6"/>
      <c r="F532" s="11" t="s">
        <v>3071</v>
      </c>
      <c r="G532" s="10"/>
      <c r="H532" s="14"/>
      <c r="I532" s="13" t="s">
        <v>2921</v>
      </c>
      <c r="J532" s="8" t="s">
        <v>2561</v>
      </c>
      <c r="K532" s="10"/>
      <c r="L532" s="11" t="s">
        <v>3072</v>
      </c>
      <c r="M532" s="13" t="s">
        <v>43</v>
      </c>
      <c r="N532" s="10" t="s">
        <v>3064</v>
      </c>
      <c r="O532" s="11" t="s">
        <v>3073</v>
      </c>
      <c r="P532" s="12"/>
      <c r="Q532" s="13"/>
      <c r="R532" s="12"/>
      <c r="S532" s="12"/>
      <c r="T532" s="12"/>
      <c r="U532" s="12"/>
      <c r="V532" s="12"/>
      <c r="W532" s="12"/>
      <c r="X532" s="13"/>
      <c r="Y532" s="17" t="s">
        <v>45</v>
      </c>
      <c r="Z532" s="9" t="s">
        <v>3074</v>
      </c>
      <c r="AA532" s="12" t="str">
        <f t="shared" si="1"/>
        <v>{
    "id": "M6-NyO-61d-I-3-EN-EN",
    "stimulus": "&lt;p&gt;Which of the following graphs represents this expression?&lt;/p&gt;&lt;p style=\"text-align: center\"&gt;&lt;i&gt;y&lt;/i&gt; = &lt;i&gt;x&lt;/i&gt; + 2&lt;/p&gt;",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B532" s="13" t="str">
        <f t="shared" si="2"/>
        <v>M6-NyO-61d-I-3</v>
      </c>
      <c r="AC532" s="13" t="str">
        <f t="shared" si="3"/>
        <v>M6-NyO-61d-I-3-EN</v>
      </c>
      <c r="AD532" s="13"/>
      <c r="AE532" s="13"/>
      <c r="AF532" s="8"/>
      <c r="AG532" s="8" t="s">
        <v>49</v>
      </c>
    </row>
    <row r="533" ht="112.5" customHeight="1">
      <c r="A533" s="6" t="s">
        <v>3060</v>
      </c>
      <c r="B533" s="10" t="s">
        <v>3061</v>
      </c>
      <c r="C533" s="27" t="s">
        <v>35</v>
      </c>
      <c r="D533" s="7" t="s">
        <v>36</v>
      </c>
      <c r="E533" s="6"/>
      <c r="F533" s="11" t="s">
        <v>3075</v>
      </c>
      <c r="G533" s="10"/>
      <c r="H533" s="14"/>
      <c r="I533" s="13" t="s">
        <v>2921</v>
      </c>
      <c r="J533" s="8" t="s">
        <v>2561</v>
      </c>
      <c r="K533" s="10"/>
      <c r="L533" s="11" t="s">
        <v>3076</v>
      </c>
      <c r="M533" s="13" t="s">
        <v>43</v>
      </c>
      <c r="N533" s="10" t="s">
        <v>3064</v>
      </c>
      <c r="O533" s="11" t="s">
        <v>3077</v>
      </c>
      <c r="P533" s="12"/>
      <c r="Q533" s="13"/>
      <c r="R533" s="12"/>
      <c r="S533" s="12"/>
      <c r="T533" s="12"/>
      <c r="U533" s="12"/>
      <c r="V533" s="12"/>
      <c r="W533" s="12"/>
      <c r="X533" s="13"/>
      <c r="Y533" s="17" t="s">
        <v>45</v>
      </c>
      <c r="Z533" s="9" t="s">
        <v>3078</v>
      </c>
      <c r="AA533" s="12" t="str">
        <f t="shared" si="1"/>
        <v>{
    "id": "M6-NyO-61d-I-4-EN-EN",
    "stimulus": "&lt;p&gt;Which of the following graphs is the graph of this expression?&lt;/p&gt;&lt;p style=\"text-align: center\"&gt;&lt;i&gt;y&lt;/i&gt; = &lt;i&gt;x&lt;/i&gt; − 4&lt;/p&gt;",
    "hint": "&lt;p&gt;Substitute some values of &lt;i&gt;x.&lt;/i&gt;&lt;/p&gt;",
    "feedback": "&lt;p&gt;To plot a graph, you have to substitute the values of &lt;i&gt;x.&lt;/i&gt; For example:&lt;/p&gt;&lt;ul&gt;&lt;li&gt;If &lt;i&gt;x&lt;/i&gt; = 4 → &lt;i&gt;y&lt;/i&gt; = 4 − 4 = 0&lt;/li&gt;&lt;li&gt;If &lt;i&gt;x&lt;/i&gt; = 5 → &lt;i&gt;y&lt;/i&gt; = 5 − 4 = 1&lt;/li&gt;&lt;li&gt;If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v>
      </c>
      <c r="AB533" s="13" t="str">
        <f t="shared" si="2"/>
        <v>M6-NyO-61d-I-4</v>
      </c>
      <c r="AC533" s="13" t="str">
        <f t="shared" si="3"/>
        <v>M6-NyO-61d-I-4-EN</v>
      </c>
      <c r="AD533" s="13"/>
      <c r="AE533" s="13"/>
      <c r="AF533" s="8"/>
      <c r="AG533" s="8" t="s">
        <v>49</v>
      </c>
    </row>
    <row r="534" ht="112.5" customHeight="1">
      <c r="A534" s="6" t="s">
        <v>3060</v>
      </c>
      <c r="B534" s="10" t="s">
        <v>3061</v>
      </c>
      <c r="C534" s="46" t="s">
        <v>50</v>
      </c>
      <c r="D534" s="7" t="s">
        <v>36</v>
      </c>
      <c r="E534" s="6"/>
      <c r="F534" s="11" t="s">
        <v>3079</v>
      </c>
      <c r="G534" s="10"/>
      <c r="H534" s="14"/>
      <c r="I534" s="13" t="s">
        <v>2921</v>
      </c>
      <c r="J534" s="8" t="s">
        <v>2561</v>
      </c>
      <c r="K534" s="10"/>
      <c r="L534" s="11" t="s">
        <v>3080</v>
      </c>
      <c r="M534" s="13" t="s">
        <v>43</v>
      </c>
      <c r="N534" s="10" t="s">
        <v>3064</v>
      </c>
      <c r="O534" s="11" t="s">
        <v>3065</v>
      </c>
      <c r="P534" s="12"/>
      <c r="Q534" s="13"/>
      <c r="R534" s="12"/>
      <c r="S534" s="12"/>
      <c r="T534" s="12"/>
      <c r="U534" s="12"/>
      <c r="V534" s="12"/>
      <c r="W534" s="12"/>
      <c r="X534" s="13"/>
      <c r="Y534" s="17" t="s">
        <v>45</v>
      </c>
      <c r="Z534" s="9" t="s">
        <v>3081</v>
      </c>
      <c r="AA534" s="12" t="str">
        <f t="shared" si="1"/>
        <v>{
    "id": "M6-NyO-61d-E-1-EN-EN",
    "stimulus": "&lt;p&gt;Which of the following graphs is the one for this expression?&lt;/p&gt;&lt;p style=\"text-align: center\"&gt;&lt;i&gt;y&lt;/i&gt; = &lt;i&gt;x&lt;/i&gt; + 2&lt;/p&gt;",
    "hint": "&lt;p&gt;Substitute some values of &lt;i&gt;x.&lt;/i&gt;&lt;/p&gt;",
    "feedback": "&lt;p&gt;To draw a graph, you have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B534" s="13" t="str">
        <f t="shared" si="2"/>
        <v>M6-NyO-61d-E-1</v>
      </c>
      <c r="AC534" s="13" t="str">
        <f t="shared" si="3"/>
        <v>M6-NyO-61d-E-1-EN</v>
      </c>
      <c r="AD534" s="13"/>
      <c r="AE534" s="13"/>
      <c r="AF534" s="8"/>
      <c r="AG534" s="8" t="s">
        <v>49</v>
      </c>
    </row>
    <row r="535" ht="112.5" customHeight="1">
      <c r="A535" s="6" t="s">
        <v>3060</v>
      </c>
      <c r="B535" s="10" t="s">
        <v>3061</v>
      </c>
      <c r="C535" s="46" t="s">
        <v>50</v>
      </c>
      <c r="D535" s="7" t="s">
        <v>36</v>
      </c>
      <c r="E535" s="6"/>
      <c r="F535" s="11" t="s">
        <v>3082</v>
      </c>
      <c r="G535" s="10"/>
      <c r="H535" s="14"/>
      <c r="I535" s="13" t="s">
        <v>2921</v>
      </c>
      <c r="J535" s="8" t="s">
        <v>2561</v>
      </c>
      <c r="K535" s="10"/>
      <c r="L535" s="11" t="s">
        <v>3083</v>
      </c>
      <c r="M535" s="13" t="s">
        <v>43</v>
      </c>
      <c r="N535" s="10" t="s">
        <v>3064</v>
      </c>
      <c r="O535" s="11" t="s">
        <v>3069</v>
      </c>
      <c r="P535" s="12"/>
      <c r="Q535" s="13"/>
      <c r="R535" s="12"/>
      <c r="S535" s="12"/>
      <c r="T535" s="12"/>
      <c r="U535" s="12"/>
      <c r="V535" s="12"/>
      <c r="W535" s="12"/>
      <c r="X535" s="13"/>
      <c r="Y535" s="17" t="s">
        <v>45</v>
      </c>
      <c r="Z535" s="9" t="s">
        <v>3084</v>
      </c>
      <c r="AA535" s="12" t="str">
        <f t="shared" si="1"/>
        <v>{
    "id": "M6-NyO-61d-E-2-EN-EN",
    "stimulus": "&lt;p&gt;What is the expression of the following graph?&lt;/p&gt;&lt;div style=\"display:flex; justify-content:center;\"&gt;&lt;img src=\"https://blueberry-assets.oneclick.es/M6_NyO_61d_2.svg\" width=\"300\"&gt;&lt;/img&gt;&lt;/div&gt;",
    "hint": "&lt;p&gt;Substitute some values of &lt;i&gt;x.&lt;/i&gt;&lt;/p&gt;",
    "feedback": "&lt;p&gt;To draw a graph, you have to replace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v>
      </c>
      <c r="AB535" s="13" t="str">
        <f t="shared" si="2"/>
        <v>M6-NyO-61d-E-2</v>
      </c>
      <c r="AC535" s="13" t="str">
        <f t="shared" si="3"/>
        <v>M6-NyO-61d-E-2-EN</v>
      </c>
      <c r="AD535" s="13"/>
      <c r="AE535" s="13"/>
      <c r="AF535" s="8"/>
      <c r="AG535" s="8" t="s">
        <v>49</v>
      </c>
    </row>
    <row r="536" ht="112.5" customHeight="1">
      <c r="A536" s="6" t="s">
        <v>3060</v>
      </c>
      <c r="B536" s="10" t="s">
        <v>3061</v>
      </c>
      <c r="C536" s="46" t="s">
        <v>50</v>
      </c>
      <c r="D536" s="7" t="s">
        <v>36</v>
      </c>
      <c r="E536" s="6"/>
      <c r="F536" s="11" t="s">
        <v>3085</v>
      </c>
      <c r="G536" s="10"/>
      <c r="H536" s="14"/>
      <c r="I536" s="13" t="s">
        <v>2921</v>
      </c>
      <c r="J536" s="8" t="s">
        <v>2561</v>
      </c>
      <c r="K536" s="10"/>
      <c r="L536" s="11" t="s">
        <v>3086</v>
      </c>
      <c r="M536" s="13" t="s">
        <v>43</v>
      </c>
      <c r="N536" s="10" t="s">
        <v>3064</v>
      </c>
      <c r="O536" s="11" t="s">
        <v>3073</v>
      </c>
      <c r="P536" s="12"/>
      <c r="Q536" s="13"/>
      <c r="R536" s="12"/>
      <c r="S536" s="12"/>
      <c r="T536" s="12"/>
      <c r="U536" s="12"/>
      <c r="V536" s="12"/>
      <c r="W536" s="12"/>
      <c r="X536" s="13"/>
      <c r="Y536" s="17" t="s">
        <v>45</v>
      </c>
      <c r="Z536" s="9" t="s">
        <v>3087</v>
      </c>
      <c r="AA536" s="12" t="str">
        <f t="shared" si="1"/>
        <v>{
    "id": "M6-NyO-61d-E-3-EN-EN",
    "stimulus": "&lt;p&gt;What is the expression of the following graph?&lt;/p&gt;&lt;div style=\"display:flex; justify-content:center;\"&gt;&lt;img src=\"https://blueberry-assets.oneclick.es/M6_NyO_61d_3.svg\" width=\"300\"&gt;&lt;/img&gt;&lt;/div&gt;",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v>
      </c>
      <c r="AB536" s="13" t="str">
        <f t="shared" si="2"/>
        <v>M6-NyO-61d-E-3</v>
      </c>
      <c r="AC536" s="13" t="str">
        <f t="shared" si="3"/>
        <v>M6-NyO-61d-E-3-EN</v>
      </c>
      <c r="AD536" s="13"/>
      <c r="AE536" s="13"/>
      <c r="AF536" s="8"/>
      <c r="AG536" s="8" t="s">
        <v>49</v>
      </c>
    </row>
    <row r="537" ht="112.5" customHeight="1">
      <c r="A537" s="6" t="s">
        <v>3060</v>
      </c>
      <c r="B537" s="10" t="s">
        <v>3061</v>
      </c>
      <c r="C537" s="46" t="s">
        <v>50</v>
      </c>
      <c r="D537" s="7" t="s">
        <v>36</v>
      </c>
      <c r="E537" s="6"/>
      <c r="F537" s="11" t="s">
        <v>3088</v>
      </c>
      <c r="G537" s="10"/>
      <c r="H537" s="14"/>
      <c r="I537" s="13" t="s">
        <v>2921</v>
      </c>
      <c r="J537" s="8" t="s">
        <v>2561</v>
      </c>
      <c r="K537" s="10"/>
      <c r="L537" s="11" t="s">
        <v>3089</v>
      </c>
      <c r="M537" s="13" t="s">
        <v>43</v>
      </c>
      <c r="N537" s="10" t="s">
        <v>3064</v>
      </c>
      <c r="O537" s="11" t="s">
        <v>3077</v>
      </c>
      <c r="P537" s="12"/>
      <c r="Q537" s="13"/>
      <c r="R537" s="12"/>
      <c r="S537" s="12"/>
      <c r="T537" s="12"/>
      <c r="U537" s="12"/>
      <c r="V537" s="12"/>
      <c r="W537" s="12"/>
      <c r="X537" s="13"/>
      <c r="Y537" s="17" t="s">
        <v>45</v>
      </c>
      <c r="Z537" s="9" t="s">
        <v>3090</v>
      </c>
      <c r="AA537" s="12" t="str">
        <f t="shared" si="1"/>
        <v>{
    "id": "M6-NyO-61d-E-4-EN-EN",
    "stimulus": "&lt;p&gt;What is the expression for the following graph?&lt;/p&gt;&lt;div style=\"display:flex; justify-content:center;\"&gt;&lt;img src=\"https://blueberry-assets.oneclick.es/M6_NyO_61d_4.svg\" width=\"300\"&gt;&lt;/img&gt;&lt;/div&gt;",
    "hint": "&lt;p&gt;Substitute some values of &lt;i&gt;x.&lt;/i&gt;&lt;/p&gt;",
    "feedback": "&lt;p&gt;To draw a graph, you need to substitute the values of &lt;i&gt;x.&lt;/i&gt; For example:&lt;/p&gt;&lt;ul&gt;&lt;li&gt;If &lt;i&gt;x&lt;/i&gt; = 4 → &lt;i&gt;y&lt;/i&gt; = 4 − 4 = 0&lt;/li&gt;&lt;li&gt;If &lt;i&gt;x&lt;/i&gt; = 5 → &lt;i&gt;y&lt;/i&gt; = 5 − 4 = 1&lt;/li&gt;&lt;li&gt;If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v>
      </c>
      <c r="AB537" s="13" t="str">
        <f t="shared" si="2"/>
        <v>M6-NyO-61d-E-4</v>
      </c>
      <c r="AC537" s="13" t="str">
        <f t="shared" si="3"/>
        <v>M6-NyO-61d-E-4-EN</v>
      </c>
      <c r="AD537" s="13"/>
      <c r="AE537" s="13"/>
      <c r="AF537" s="8"/>
      <c r="AG537" s="8" t="s">
        <v>49</v>
      </c>
    </row>
    <row r="538" ht="112.5" customHeight="1">
      <c r="A538" s="6" t="s">
        <v>3091</v>
      </c>
      <c r="B538" s="10" t="s">
        <v>3092</v>
      </c>
      <c r="C538" s="27" t="s">
        <v>35</v>
      </c>
      <c r="D538" s="7" t="s">
        <v>36</v>
      </c>
      <c r="E538" s="6"/>
      <c r="F538" s="11" t="s">
        <v>3093</v>
      </c>
      <c r="G538" s="10"/>
      <c r="H538" s="12"/>
      <c r="I538" s="6" t="s">
        <v>212</v>
      </c>
      <c r="J538" s="6" t="s">
        <v>162</v>
      </c>
      <c r="K538" s="11" t="s">
        <v>3094</v>
      </c>
      <c r="L538" s="11" t="s">
        <v>3095</v>
      </c>
      <c r="M538" s="6" t="s">
        <v>43</v>
      </c>
      <c r="N538" s="10" t="s">
        <v>3096</v>
      </c>
      <c r="O538" s="11" t="s">
        <v>3097</v>
      </c>
      <c r="P538" s="12"/>
      <c r="Q538" s="13"/>
      <c r="R538" s="12"/>
      <c r="S538" s="12"/>
      <c r="T538" s="12"/>
      <c r="U538" s="12"/>
      <c r="V538" s="12"/>
      <c r="W538" s="12"/>
      <c r="X538" s="13"/>
      <c r="Y538" s="6" t="s">
        <v>3098</v>
      </c>
      <c r="Z538" s="9" t="s">
        <v>3099</v>
      </c>
      <c r="AA538" s="12" t="str">
        <f t="shared" si="1"/>
        <v>{
    "id": "M6-MyM-30a-I-1-EN-EN",
    "stimulus": "&lt;p&gt;Select the smallest length measurement (1 inch = 2.54 centimeters, 1 foot = 12 inches).&lt;/p&gt;",
    "hint": "&lt;p&gt;Convert all the measurements to the same unit.&lt;/p&gt;",
    "feedback": "&lt;p&gt;To be able to compare these measurements, they must be converted to the same unit:&lt;/p&gt;{{T7.label}}{{T8.label}}{{T9.label}}&lt;p&gt;Therefore:&lt;/p&gt;&lt;p style=\"text-align: center\"&gt;{{T1}} in &lt; {{T2}} in &lt; {{T3}} in&lt;/p&gt;",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in&lt;/p&gt;'} else {'&lt;p style=\"text-align: center\"&gt;{{T4}} ft = {{T4}} × 12 = {{T1}} in&lt;/p&gt;'}}",
                "temp": true
            },
            {
                "name": "T8",
                "label": "{{function}}",
                "function": "if ('{{Q5}}' == '*1') {''} else {if ('{{Q5}}' == '*2.54') {'&lt;p style=\"text-align: center\"&gt;{{T5}} cm = {{T5}} : 2.54 = {{T2}} in&lt;/p&gt;'} else {'&lt;p style=\"text-align: center\"&gt;{{T5}} ft = {{T5}} × 12 = {{T2}} in&lt;/p&gt;'}}",
                "temp": true
            },
            {
                "name": "T9",
                "label": "{{function}}",
                "function": "if ('{{Q6}}' == '*1') {''} else {if ('{{Q6}}' == '*2.54') {'&lt;p style=\"text-align: center\"&gt;{{T6}} cm = {{T6}} : 2.54 = {{T3}} in&lt;/p&gt;'} else {'&lt;p style=\"text-align: center\"&gt;{{T6}} ft = {{T6}} × 12 = {{T3}} in&lt;/p&gt;'}}",
                "temp": true
            },
            {
                "name": "A1",
                "label": "{{T4}} {{function}}",
                "function": "if ('{{Q4}}' == '*1') {'in'} else {if ('{{Q4}}' == '*2.54') {'cm'} else {'ft'}}"
            },
            {
                "name": "A2",
                "label": "{{T5}} {{function}}",
                "function": "if ('{{Q5}}' == '*1') {'in'} else {if ('{{Q5}}' == '*2.54') {'cm'} else {'ft'}}",
                "incorrect": true
            },
            {
                "name": "A3",
                "label": "{{T6}} {{function}}",
                "function": "if ('{{Q6}}' == '*1') {'in'} else {if ('{{Q6}}' == '*2.54') {'cm'} else {'ft'}}",
                "incorrect": true
            }
        ],
        "uniques": true
    },
    "algorithm": {
        "name": "trueFalse",
        "template": "Multiple choice – standard",
        "params": {
            "countCorrect": 1,
            "countIncorrect": 2,
            "showCheckIcon": false,
            "columns": 3
        }
    }
}</v>
      </c>
      <c r="AB538" s="13" t="str">
        <f t="shared" si="2"/>
        <v>M6-MyM-30a-I-1</v>
      </c>
      <c r="AC538" s="13" t="str">
        <f t="shared" si="3"/>
        <v>M6-MyM-30a-I-1-EN</v>
      </c>
      <c r="AD538" s="8"/>
      <c r="AE538" s="8"/>
      <c r="AF538" s="13"/>
      <c r="AG538" s="8" t="s">
        <v>49</v>
      </c>
    </row>
    <row r="539" ht="112.5" customHeight="1">
      <c r="A539" s="6" t="s">
        <v>3091</v>
      </c>
      <c r="B539" s="10" t="s">
        <v>3092</v>
      </c>
      <c r="C539" s="27" t="s">
        <v>35</v>
      </c>
      <c r="D539" s="7" t="s">
        <v>36</v>
      </c>
      <c r="E539" s="6"/>
      <c r="F539" s="11" t="s">
        <v>3100</v>
      </c>
      <c r="G539" s="10"/>
      <c r="H539" s="12"/>
      <c r="I539" s="6" t="s">
        <v>212</v>
      </c>
      <c r="J539" s="6" t="s">
        <v>162</v>
      </c>
      <c r="K539" s="11" t="s">
        <v>3101</v>
      </c>
      <c r="L539" s="11" t="s">
        <v>3102</v>
      </c>
      <c r="M539" s="6" t="s">
        <v>43</v>
      </c>
      <c r="N539" s="10" t="s">
        <v>3096</v>
      </c>
      <c r="O539" s="11" t="s">
        <v>3103</v>
      </c>
      <c r="P539" s="12"/>
      <c r="Q539" s="13"/>
      <c r="R539" s="12"/>
      <c r="S539" s="12"/>
      <c r="T539" s="12"/>
      <c r="U539" s="12"/>
      <c r="V539" s="12"/>
      <c r="W539" s="12"/>
      <c r="X539" s="13"/>
      <c r="Y539" s="6" t="s">
        <v>3098</v>
      </c>
      <c r="Z539" s="9" t="s">
        <v>3104</v>
      </c>
      <c r="AA539" s="12" t="str">
        <f t="shared" si="1"/>
        <v>{
    "id": "M6-MyM-30a-I-2-EN-EN",
    "stimulus": "&lt;p&gt;Select the smallest length measurement (1 yard = 0.91 meters, 1 yard = 3 feet).&lt;/p&gt;",
    "hint": "&lt;p&gt;Convert all the measurements to the same unit.&lt;/p&gt;",
    "feedback": "&lt;p&gt;In order to compare these measurements, we need to convert them to the same unit:&lt;/p&gt;{{T7.label}}{{T8.label}}{{T9.label}}&lt;p&gt;Therefore:&lt;/p&gt;&lt;p style=\"text-align: center\"&gt;{{T1}} yd &lt; {{T2}} yd &lt; {{T3}} yd&lt;/p&gt;",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yd&lt;/p&gt;'} else {'&lt;p style=\"text-align: center\"&gt;{{T4}} ft = {{T4}} : 3 = {{T1}} yd&lt;/p&gt;'}}",
                "temp": true
            },
            {
                "name": "T8",
                "label": "{{function}}",
                "function": "if ('{{Q5}}' == '*1') {''} else {if ('{{Q5}}' == '*0.91') {'&lt;p style=\"text-align: center\"&gt;{{T5}} m = {{T5}} : 0.91 = {{T2}} yd&lt;/p&gt;'} else {'&lt;p style=\"text-align: center\"&gt;{{T5}} ft = {{T5}} : 3 = {{T2}} yd&lt;/p&gt;'}}",
                "temp": true
            },
            {
                "name": "T9",
                "label": "{{function}}",
                "function": "if ('{{Q6}}' == '*1') {''} else {if ('{{Q6}}' == '*0.91') {'&lt;p style=\"text-align: center\"&gt;{{T6}} m = {{T6}} : 0.91 = {{T3}} yd&lt;/p&gt;'} else {'&lt;p style=\"text-align: center\"&gt;{{T6}} ft = {{T6}} : 3 = {{T3}} yd&lt;/p&gt;'}}",
                "temp": true
            },
            {
                "name": "A1",
                "label": "{{T4}} {{function}}",
                "function": "if ('{{Q4}}' == '*1') {'yd'} else {if ('{{Q4}}' == '*0.91') {'m'} else {'ft'}}"
            },
            {
                "name": "A2",
                "label": "{{T5}} {{function}}",
                "function": "if ('{{Q5}}' == '*1') {'yd'} else {if ('{{Q5}}' == '*0.91') {'m'} else {'ft'}}",
                "incorrect": true
            },
            {
                "name": "A3",
                "label": "{{T6}} {{function}}",
                "function": "if ('{{Q6}}' == '*1') {'yd'} else {if ('{{Q6}}' == '*0.91') {'m'} else {'ft'}}",
                "incorrect": true
            }
        ],
        "uniques": true
    },
    "algorithm": {
        "name": "trueFalse",
        "template": "Multiple choice – standard",
        "params": {
            "countCorrect": 1,
            "countIncorrect": 2,
            "showCheckIcon": false,
            "columns": 3
        }
    }
}</v>
      </c>
      <c r="AB539" s="13" t="str">
        <f t="shared" si="2"/>
        <v>M6-MyM-30a-I-2</v>
      </c>
      <c r="AC539" s="13" t="str">
        <f t="shared" si="3"/>
        <v>M6-MyM-30a-I-2-EN</v>
      </c>
      <c r="AD539" s="8"/>
      <c r="AE539" s="8"/>
      <c r="AF539" s="13"/>
      <c r="AG539" s="8" t="s">
        <v>49</v>
      </c>
    </row>
    <row r="540" ht="112.5" customHeight="1">
      <c r="A540" s="6" t="s">
        <v>3091</v>
      </c>
      <c r="B540" s="10" t="s">
        <v>3092</v>
      </c>
      <c r="C540" s="27" t="s">
        <v>35</v>
      </c>
      <c r="D540" s="7" t="s">
        <v>36</v>
      </c>
      <c r="E540" s="6"/>
      <c r="F540" s="11" t="s">
        <v>3105</v>
      </c>
      <c r="G540" s="10"/>
      <c r="H540" s="12"/>
      <c r="I540" s="6" t="s">
        <v>212</v>
      </c>
      <c r="J540" s="6" t="s">
        <v>162</v>
      </c>
      <c r="K540" s="11" t="s">
        <v>3106</v>
      </c>
      <c r="L540" s="11" t="s">
        <v>3107</v>
      </c>
      <c r="M540" s="6" t="s">
        <v>43</v>
      </c>
      <c r="N540" s="10" t="s">
        <v>3096</v>
      </c>
      <c r="O540" s="11" t="s">
        <v>3108</v>
      </c>
      <c r="P540" s="12"/>
      <c r="Q540" s="13"/>
      <c r="R540" s="12"/>
      <c r="S540" s="12"/>
      <c r="T540" s="12"/>
      <c r="U540" s="12"/>
      <c r="V540" s="12"/>
      <c r="W540" s="12"/>
      <c r="X540" s="13"/>
      <c r="Y540" s="6" t="s">
        <v>3098</v>
      </c>
      <c r="Z540" s="9" t="s">
        <v>3109</v>
      </c>
      <c r="AA540" s="12" t="str">
        <f t="shared" si="1"/>
        <v>{
    "id": "M6-MyM-30a-I-3-EN-EN",
    "stimulus": "&lt;p&gt;Select the smallest length measurement (1 kilometers = 1 000 meters, 1 mile = 1.61 kilometers).&lt;/p&gt;",
    "hint": "&lt;p&gt;Convert all the measurements to the same unit.&lt;/p&gt;",
    "feedback": "&lt;p&gt;To compare these measurements, they must be converted to the same unit:&lt;/p&gt;{{T7.label}}{{T8.label}}{{T9.label}}&lt;p&gt;Therefore:&lt;/p&gt;&lt;p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miles = {{T4}} × 1.61 = {{T1}} km&lt;/p&gt;'}}",
                "temp": true
            },
            {
                "name": "T8",
                "label": "{{function}}",
                "function": "if ('{{Q5}}' == '*1') {''} else {if ('{{Q5}}' == '*1000') {'&lt;p style=\"text-align: center\"&gt;{{T5}} m = {{T5}} : 1 000 = {{T2}} km&lt;/p&gt;'} else {'&lt;p style=\"text-align: center\"&gt;{{T5}} miles = {{T5}} × 1.61 = {{T2}} km&lt;/p&gt;'}}",
                "temp": true
            },
            {
                "name": "T9",
                "label": "{{function}}",
                "function": "if ('{{Q6}}' == '*1') {''} else {if ('{{Q6}}' == '*1000') {'&lt;p style=\"text-align: center\"&gt;{{T6}} m = {{T6}} : 1 000 = {{T3}} km&lt;/p&gt;'} else {'&lt;p style=\"text-align: center\"&gt;{{T6}} miles = {{T6}} × 1.61 = {{T3}} km&lt;/p&gt;'}}",
                "temp": true
            },
            {
                "name": "A1",
                "label": "{{T4}} {{function}}",
                "function": "if ('{{Q4}}' == '*1') {'km'} else {if ('{{Q4}}' == '*1000') {'m'} else {'miles'}}"
            },
            {
                "name": "A2",
                "label": "{{T5}} {{function}}",
                "function": "if ('{{Q5}}' == '*1') {'km'} else {if ('{{Q5}}' == '*1000') {'m'} else {'miles'}}",
                "incorrect": true
            },
            {
                "name": "A3",
                "label": "{{T6}} {{function}}",
                "function": "if ('{{Q6}}' == '*1') {'km'} else {if ('{{Q6}}' == '*1000') {'m'} else {'miles'}}",
                "incorrect": true
            }
        ],
        "uniques": true
    },
    "algorithm": {
        "name": "trueFalse",
        "template": "Multiple choice – standard",
        "params": {
            "countCorrect": 1,
            "countIncorrect": 2,
            "showCheckIcon": false,
            "columns": 3
        }
    }
}</v>
      </c>
      <c r="AB540" s="13" t="str">
        <f t="shared" si="2"/>
        <v>M6-MyM-30a-I-3</v>
      </c>
      <c r="AC540" s="13" t="str">
        <f t="shared" si="3"/>
        <v>M6-MyM-30a-I-3-EN</v>
      </c>
      <c r="AD540" s="8"/>
      <c r="AE540" s="8"/>
      <c r="AF540" s="13"/>
      <c r="AG540" s="8" t="s">
        <v>49</v>
      </c>
    </row>
    <row r="541" ht="112.5" customHeight="1">
      <c r="A541" s="6" t="s">
        <v>3091</v>
      </c>
      <c r="B541" s="10" t="s">
        <v>3092</v>
      </c>
      <c r="C541" s="28" t="s">
        <v>50</v>
      </c>
      <c r="D541" s="7" t="s">
        <v>36</v>
      </c>
      <c r="E541" s="6"/>
      <c r="F541" s="11" t="s">
        <v>3110</v>
      </c>
      <c r="G541" s="10" t="s">
        <v>3111</v>
      </c>
      <c r="H541" s="12"/>
      <c r="I541" s="6" t="s">
        <v>212</v>
      </c>
      <c r="J541" s="6" t="s">
        <v>196</v>
      </c>
      <c r="K541" s="11" t="s">
        <v>3112</v>
      </c>
      <c r="L541" s="10" t="s">
        <v>3113</v>
      </c>
      <c r="M541" s="6" t="s">
        <v>43</v>
      </c>
      <c r="N541" s="10" t="s">
        <v>3114</v>
      </c>
      <c r="O541" s="10" t="s">
        <v>3115</v>
      </c>
      <c r="P541" s="12"/>
      <c r="Q541" s="13"/>
      <c r="R541" s="12"/>
      <c r="S541" s="12"/>
      <c r="T541" s="12"/>
      <c r="U541" s="12"/>
      <c r="V541" s="12"/>
      <c r="W541" s="12"/>
      <c r="X541" s="13"/>
      <c r="Y541" s="6" t="s">
        <v>3098</v>
      </c>
      <c r="Z541" s="9" t="s">
        <v>3116</v>
      </c>
      <c r="AA541" s="12" t="str">
        <f t="shared" si="1"/>
        <v>{
    "id": "M6-MyM-30a-E-1-EN-EN",
    "stimulus": "&lt;p&gt;Put these length measurements in order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v>
      </c>
      <c r="AB541" s="13" t="str">
        <f t="shared" si="2"/>
        <v>M6-MyM-30a-E-1</v>
      </c>
      <c r="AC541" s="13" t="str">
        <f t="shared" si="3"/>
        <v>M6-MyM-30a-E-1-EN</v>
      </c>
      <c r="AD541" s="8"/>
      <c r="AE541" s="8"/>
      <c r="AF541" s="13"/>
      <c r="AG541" s="8" t="s">
        <v>49</v>
      </c>
    </row>
    <row r="542" ht="112.5" customHeight="1">
      <c r="A542" s="6" t="s">
        <v>3091</v>
      </c>
      <c r="B542" s="10" t="s">
        <v>3092</v>
      </c>
      <c r="C542" s="28" t="s">
        <v>50</v>
      </c>
      <c r="D542" s="7" t="s">
        <v>36</v>
      </c>
      <c r="E542" s="6"/>
      <c r="F542" s="10" t="s">
        <v>3117</v>
      </c>
      <c r="G542" s="10" t="s">
        <v>3111</v>
      </c>
      <c r="H542" s="12"/>
      <c r="I542" s="6" t="s">
        <v>212</v>
      </c>
      <c r="J542" s="6" t="s">
        <v>196</v>
      </c>
      <c r="K542" s="11" t="s">
        <v>3112</v>
      </c>
      <c r="L542" s="10" t="s">
        <v>3118</v>
      </c>
      <c r="M542" s="6" t="s">
        <v>43</v>
      </c>
      <c r="N542" s="10" t="s">
        <v>3114</v>
      </c>
      <c r="O542" s="10" t="s">
        <v>3119</v>
      </c>
      <c r="P542" s="12"/>
      <c r="Q542" s="13"/>
      <c r="R542" s="12"/>
      <c r="S542" s="12"/>
      <c r="T542" s="12"/>
      <c r="U542" s="12"/>
      <c r="V542" s="12"/>
      <c r="W542" s="12"/>
      <c r="X542" s="13"/>
      <c r="Y542" s="6" t="s">
        <v>3098</v>
      </c>
      <c r="Z542" s="9" t="s">
        <v>3120</v>
      </c>
      <c r="AA542" s="12" t="str">
        <f t="shared" si="1"/>
        <v>{
    "id": "M6-MyM-30a-E-2-EN-EN",
    "stimulus": "&lt;p&gt;Put these length measurements in order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v>
      </c>
      <c r="AB542" s="13" t="str">
        <f t="shared" si="2"/>
        <v>M6-MyM-30a-E-2</v>
      </c>
      <c r="AC542" s="13" t="str">
        <f t="shared" si="3"/>
        <v>M6-MyM-30a-E-2-EN</v>
      </c>
      <c r="AD542" s="8"/>
      <c r="AE542" s="8"/>
      <c r="AF542" s="13"/>
      <c r="AG542" s="8" t="s">
        <v>49</v>
      </c>
    </row>
    <row r="543" ht="112.5" customHeight="1">
      <c r="A543" s="6" t="s">
        <v>3091</v>
      </c>
      <c r="B543" s="10" t="s">
        <v>3092</v>
      </c>
      <c r="C543" s="28" t="s">
        <v>50</v>
      </c>
      <c r="D543" s="7" t="s">
        <v>36</v>
      </c>
      <c r="E543" s="6"/>
      <c r="F543" s="10" t="s">
        <v>3117</v>
      </c>
      <c r="G543" s="10" t="s">
        <v>3111</v>
      </c>
      <c r="H543" s="12"/>
      <c r="I543" s="6" t="s">
        <v>212</v>
      </c>
      <c r="J543" s="6" t="s">
        <v>196</v>
      </c>
      <c r="K543" s="11" t="s">
        <v>3112</v>
      </c>
      <c r="L543" s="10" t="s">
        <v>3121</v>
      </c>
      <c r="M543" s="6" t="s">
        <v>43</v>
      </c>
      <c r="N543" s="10" t="s">
        <v>3114</v>
      </c>
      <c r="O543" s="10" t="s">
        <v>3122</v>
      </c>
      <c r="P543" s="12"/>
      <c r="Q543" s="13"/>
      <c r="R543" s="12"/>
      <c r="S543" s="12"/>
      <c r="T543" s="12"/>
      <c r="U543" s="12"/>
      <c r="V543" s="12"/>
      <c r="W543" s="12"/>
      <c r="X543" s="13"/>
      <c r="Y543" s="6" t="s">
        <v>3098</v>
      </c>
      <c r="Z543" s="9" t="s">
        <v>3123</v>
      </c>
      <c r="AA543" s="12" t="str">
        <f t="shared" si="1"/>
        <v>{
    "id": "M6-MyM-30a-E-3-EN-EN",
    "stimulus": "&lt;p&gt;Put these length measurements in order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 else {'{{T1}} km'}"
            }
        ],
        "uniques": true
    },
    "algorithm": {
        "name": "calculateOperation",
        "template": "Cloze with drag &amp; drop"
    }
}</v>
      </c>
      <c r="AB543" s="13" t="str">
        <f t="shared" si="2"/>
        <v>M6-MyM-30a-E-3</v>
      </c>
      <c r="AC543" s="13" t="str">
        <f t="shared" si="3"/>
        <v>M6-MyM-30a-E-3-EN</v>
      </c>
      <c r="AD543" s="8"/>
      <c r="AE543" s="8"/>
      <c r="AF543" s="13"/>
      <c r="AG543" s="8" t="s">
        <v>49</v>
      </c>
    </row>
    <row r="544" ht="112.5" customHeight="1">
      <c r="A544" s="6" t="s">
        <v>3091</v>
      </c>
      <c r="B544" s="10" t="s">
        <v>3092</v>
      </c>
      <c r="C544" s="29" t="s">
        <v>69</v>
      </c>
      <c r="D544" s="7" t="s">
        <v>36</v>
      </c>
      <c r="E544" s="6"/>
      <c r="F544" s="11" t="s">
        <v>3124</v>
      </c>
      <c r="G544" s="10" t="s">
        <v>2106</v>
      </c>
      <c r="H544" s="12"/>
      <c r="I544" s="6" t="s">
        <v>212</v>
      </c>
      <c r="J544" s="6" t="s">
        <v>196</v>
      </c>
      <c r="K544" s="11" t="s">
        <v>3112</v>
      </c>
      <c r="L544" s="10" t="s">
        <v>3113</v>
      </c>
      <c r="M544" s="6" t="s">
        <v>43</v>
      </c>
      <c r="N544" s="10" t="s">
        <v>3114</v>
      </c>
      <c r="O544" s="10" t="s">
        <v>3115</v>
      </c>
      <c r="P544" s="12"/>
      <c r="Q544" s="13"/>
      <c r="R544" s="12"/>
      <c r="S544" s="12"/>
      <c r="T544" s="12"/>
      <c r="U544" s="12"/>
      <c r="V544" s="12"/>
      <c r="W544" s="12"/>
      <c r="X544" s="13"/>
      <c r="Y544" s="6" t="s">
        <v>3098</v>
      </c>
      <c r="Z544" s="9" t="s">
        <v>3125</v>
      </c>
      <c r="AA544" s="12" t="str">
        <f t="shared" si="1"/>
        <v>{
    "id": "M6-MyM-30a-A-1-EN-EN",
    "stimulus": "&lt;p&gt;The following are the heights of Gerald and Martin's toy cars. Which one is taller? Drag to fill in the blanks.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v>
      </c>
      <c r="AB544" s="13" t="str">
        <f t="shared" si="2"/>
        <v>M6-MyM-30a-A-1</v>
      </c>
      <c r="AC544" s="13" t="str">
        <f t="shared" si="3"/>
        <v>M6-MyM-30a-A-1-EN</v>
      </c>
      <c r="AD544" s="8"/>
      <c r="AE544" s="8"/>
      <c r="AF544" s="13"/>
      <c r="AG544" s="8" t="s">
        <v>49</v>
      </c>
    </row>
    <row r="545" ht="112.5" customHeight="1">
      <c r="A545" s="6" t="s">
        <v>3091</v>
      </c>
      <c r="B545" s="10" t="s">
        <v>3092</v>
      </c>
      <c r="C545" s="29" t="s">
        <v>69</v>
      </c>
      <c r="D545" s="7" t="s">
        <v>36</v>
      </c>
      <c r="E545" s="6"/>
      <c r="F545" s="11" t="s">
        <v>3126</v>
      </c>
      <c r="G545" s="10" t="s">
        <v>2106</v>
      </c>
      <c r="H545" s="12"/>
      <c r="I545" s="6" t="s">
        <v>212</v>
      </c>
      <c r="J545" s="6" t="s">
        <v>196</v>
      </c>
      <c r="K545" s="11" t="s">
        <v>3112</v>
      </c>
      <c r="L545" s="10" t="s">
        <v>3118</v>
      </c>
      <c r="M545" s="6" t="s">
        <v>43</v>
      </c>
      <c r="N545" s="10" t="s">
        <v>3114</v>
      </c>
      <c r="O545" s="10" t="s">
        <v>3119</v>
      </c>
      <c r="P545" s="12"/>
      <c r="Q545" s="13"/>
      <c r="R545" s="12"/>
      <c r="S545" s="12"/>
      <c r="T545" s="12"/>
      <c r="U545" s="12"/>
      <c r="V545" s="12"/>
      <c r="W545" s="12"/>
      <c r="X545" s="13"/>
      <c r="Y545" s="6" t="s">
        <v>3098</v>
      </c>
      <c r="Z545" s="9" t="s">
        <v>3127</v>
      </c>
      <c r="AA545" s="12" t="str">
        <f t="shared" si="1"/>
        <v>{
    "id": "M6-MyM-30a-A-2-EN-EN",
    "stimulus": "&lt;p&gt;In Natalie's garden, two trees have the following heights. Which one is taller? And which one is shorter? Drag to fill in the blanks.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v>
      </c>
      <c r="AB545" s="13" t="str">
        <f t="shared" si="2"/>
        <v>M6-MyM-30a-A-2</v>
      </c>
      <c r="AC545" s="13" t="str">
        <f t="shared" si="3"/>
        <v>M6-MyM-30a-A-2-EN</v>
      </c>
      <c r="AD545" s="8"/>
      <c r="AE545" s="8"/>
      <c r="AF545" s="13"/>
      <c r="AG545" s="8" t="s">
        <v>49</v>
      </c>
    </row>
    <row r="546" ht="112.5" customHeight="1">
      <c r="A546" s="6" t="s">
        <v>3091</v>
      </c>
      <c r="B546" s="10" t="s">
        <v>3092</v>
      </c>
      <c r="C546" s="29" t="s">
        <v>69</v>
      </c>
      <c r="D546" s="7" t="s">
        <v>36</v>
      </c>
      <c r="E546" s="6"/>
      <c r="F546" s="11" t="s">
        <v>3128</v>
      </c>
      <c r="G546" s="10" t="s">
        <v>2106</v>
      </c>
      <c r="H546" s="12"/>
      <c r="I546" s="6" t="s">
        <v>212</v>
      </c>
      <c r="J546" s="6" t="s">
        <v>196</v>
      </c>
      <c r="K546" s="11" t="s">
        <v>3112</v>
      </c>
      <c r="L546" s="11" t="s">
        <v>3129</v>
      </c>
      <c r="M546" s="6" t="s">
        <v>43</v>
      </c>
      <c r="N546" s="10" t="s">
        <v>3114</v>
      </c>
      <c r="O546" s="10" t="s">
        <v>3122</v>
      </c>
      <c r="P546" s="12"/>
      <c r="Q546" s="13"/>
      <c r="R546" s="12"/>
      <c r="S546" s="12"/>
      <c r="T546" s="12"/>
      <c r="U546" s="12"/>
      <c r="V546" s="12"/>
      <c r="W546" s="12"/>
      <c r="X546" s="13"/>
      <c r="Y546" s="6" t="s">
        <v>3098</v>
      </c>
      <c r="Z546" s="9" t="s">
        <v>3130</v>
      </c>
      <c r="AA546" s="12" t="str">
        <f t="shared" si="1"/>
        <v>{
    "id": "M6-MyM-30a-A-3-EN-EN",
    "stimulus": "&lt;p&gt;Eve is hesitating between two races because she wants to enroll in the hardest one. If the lengths of their courses are the following, which one is longer? Drag to fill in the blanks.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miles'} else {'{{T1}} km'}"
            }
        ],
        "uniques": true
    },
    "algorithm": {
        "name": "calculateOperation",
        "template": "Cloze with drag &amp; drop"
    }
}</v>
      </c>
      <c r="AB546" s="13" t="str">
        <f t="shared" si="2"/>
        <v>M6-MyM-30a-A-3</v>
      </c>
      <c r="AC546" s="13" t="str">
        <f t="shared" si="3"/>
        <v>M6-MyM-30a-A-3-EN</v>
      </c>
      <c r="AD546" s="8"/>
      <c r="AE546" s="8"/>
      <c r="AF546" s="13"/>
      <c r="AG546" s="8" t="s">
        <v>49</v>
      </c>
    </row>
    <row r="547" ht="112.5" customHeight="1">
      <c r="A547" s="6" t="s">
        <v>3131</v>
      </c>
      <c r="B547" s="47" t="s">
        <v>3132</v>
      </c>
      <c r="C547" s="27" t="s">
        <v>35</v>
      </c>
      <c r="D547" s="7" t="s">
        <v>36</v>
      </c>
      <c r="E547" s="6"/>
      <c r="F547" s="11" t="s">
        <v>3133</v>
      </c>
      <c r="G547" s="11" t="s">
        <v>3134</v>
      </c>
      <c r="H547" s="12"/>
      <c r="I547" s="6" t="s">
        <v>212</v>
      </c>
      <c r="J547" s="6" t="s">
        <v>196</v>
      </c>
      <c r="K547" s="11" t="s">
        <v>3135</v>
      </c>
      <c r="L547" s="11" t="s">
        <v>3136</v>
      </c>
      <c r="M547" s="17" t="s">
        <v>43</v>
      </c>
      <c r="N547" s="11" t="s">
        <v>3137</v>
      </c>
      <c r="O547" s="11" t="s">
        <v>3138</v>
      </c>
      <c r="P547" s="12"/>
      <c r="Q547" s="13"/>
      <c r="R547" s="12"/>
      <c r="S547" s="12"/>
      <c r="T547" s="12"/>
      <c r="U547" s="12"/>
      <c r="V547" s="12"/>
      <c r="W547" s="12"/>
      <c r="X547" s="13"/>
      <c r="Y547" s="6" t="s">
        <v>3098</v>
      </c>
      <c r="Z547" s="9" t="s">
        <v>3139</v>
      </c>
      <c r="AA547" s="12" t="str">
        <f t="shared" si="1"/>
        <v>{
    "id": "M6-MyM-30b-I-1-EN-EN",
    "stimulus": "&lt;p&gt;Drag the correct value of the following equivalence (1 inch = 2.54 cm).&lt;/p&gt;",
    "template": "&lt;p style=\"text-align: center;\"&gt;{{T1}} cm = {{response}} in&lt;/p&gt;",
    "hint": "&lt;p&gt;The way to calculate this equality is:&lt;/p&gt;&lt;p style=\"text-align: center\"&gt;{{T1}} cm = {{T1}} : 2.54 = ...&lt;/p&gt;",
    "feedback": "&lt;p&gt;The way to calculate this equality is:&lt;/p&gt;&lt;p style=\"text-align: center\"&gt;{{T1}} cm = {{T1}} : 2.54 = {{A1}} in&lt;/p&gt;",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v>
      </c>
      <c r="AB547" s="13" t="str">
        <f t="shared" si="2"/>
        <v>M6-MyM-30b-I-1</v>
      </c>
      <c r="AC547" s="13" t="str">
        <f t="shared" si="3"/>
        <v>M6-MyM-30b-I-1-EN</v>
      </c>
      <c r="AD547" s="8"/>
      <c r="AE547" s="8"/>
      <c r="AF547" s="13"/>
      <c r="AG547" s="8" t="s">
        <v>49</v>
      </c>
    </row>
    <row r="548" ht="112.5" customHeight="1">
      <c r="A548" s="6" t="s">
        <v>3131</v>
      </c>
      <c r="B548" s="47" t="s">
        <v>3132</v>
      </c>
      <c r="C548" s="27" t="s">
        <v>35</v>
      </c>
      <c r="D548" s="7" t="s">
        <v>36</v>
      </c>
      <c r="E548" s="6"/>
      <c r="F548" s="11" t="s">
        <v>3140</v>
      </c>
      <c r="G548" s="11" t="s">
        <v>3141</v>
      </c>
      <c r="H548" s="12"/>
      <c r="I548" s="6" t="s">
        <v>212</v>
      </c>
      <c r="J548" s="6" t="s">
        <v>196</v>
      </c>
      <c r="K548" s="10" t="s">
        <v>3142</v>
      </c>
      <c r="L548" s="11" t="s">
        <v>3143</v>
      </c>
      <c r="M548" s="17" t="s">
        <v>43</v>
      </c>
      <c r="N548" s="11" t="s">
        <v>3144</v>
      </c>
      <c r="O548" s="11" t="s">
        <v>3145</v>
      </c>
      <c r="P548" s="12"/>
      <c r="Q548" s="13"/>
      <c r="R548" s="12"/>
      <c r="S548" s="12"/>
      <c r="T548" s="12"/>
      <c r="U548" s="12"/>
      <c r="V548" s="12"/>
      <c r="W548" s="12"/>
      <c r="X548" s="13"/>
      <c r="Y548" s="6" t="s">
        <v>3098</v>
      </c>
      <c r="Z548" s="9" t="s">
        <v>3146</v>
      </c>
      <c r="AA548" s="12" t="str">
        <f t="shared" si="1"/>
        <v>{
    "id": "M6-MyM-30b-I-2-EN-EN",
    "stimulus": "&lt;p&gt;Drag the correct value of the following equivalence (1 foot = 30.48 cm).&lt;/p&gt;",
    "template": "&lt;p style=\"text-align: center;\"&gt;{{T1}} cm = {{response}} ft&lt;/p&gt;",
    "hint": "&lt;p&gt;The way to calculate this equality is:&lt;/p&gt;&lt;p style=\"text-align: center\"&gt;{{T1}} cm = {{T1}} : 30.48 = ...&lt;/p&gt;",
    "feedback": "&lt;p&gt;The way to calculate this equality is:&lt;/p&gt;&lt;p style=\"text-align: center\"&gt;{{T1}} cm = {{T1}} : 30.48 = {{A1}} ft&lt;/p&gt;",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v>
      </c>
      <c r="AB548" s="13" t="str">
        <f t="shared" si="2"/>
        <v>M6-MyM-30b-I-2</v>
      </c>
      <c r="AC548" s="13" t="str">
        <f t="shared" si="3"/>
        <v>M6-MyM-30b-I-2-EN</v>
      </c>
      <c r="AD548" s="8"/>
      <c r="AE548" s="8"/>
      <c r="AF548" s="13"/>
      <c r="AG548" s="8" t="s">
        <v>49</v>
      </c>
    </row>
    <row r="549" ht="112.5" customHeight="1">
      <c r="A549" s="6" t="s">
        <v>3131</v>
      </c>
      <c r="B549" s="47" t="s">
        <v>3132</v>
      </c>
      <c r="C549" s="27" t="s">
        <v>35</v>
      </c>
      <c r="D549" s="7" t="s">
        <v>36</v>
      </c>
      <c r="E549" s="6"/>
      <c r="F549" s="11" t="s">
        <v>3147</v>
      </c>
      <c r="G549" s="11" t="s">
        <v>3148</v>
      </c>
      <c r="H549" s="12"/>
      <c r="I549" s="6" t="s">
        <v>212</v>
      </c>
      <c r="J549" s="6" t="s">
        <v>196</v>
      </c>
      <c r="K549" s="10" t="s">
        <v>3149</v>
      </c>
      <c r="L549" s="11" t="s">
        <v>3150</v>
      </c>
      <c r="M549" s="17" t="s">
        <v>43</v>
      </c>
      <c r="N549" s="11" t="s">
        <v>3151</v>
      </c>
      <c r="O549" s="11" t="s">
        <v>3152</v>
      </c>
      <c r="P549" s="12"/>
      <c r="Q549" s="13"/>
      <c r="R549" s="12"/>
      <c r="S549" s="12"/>
      <c r="T549" s="12"/>
      <c r="U549" s="12"/>
      <c r="V549" s="12"/>
      <c r="W549" s="12"/>
      <c r="X549" s="13"/>
      <c r="Y549" s="6" t="s">
        <v>3098</v>
      </c>
      <c r="Z549" s="9" t="s">
        <v>3153</v>
      </c>
      <c r="AA549" s="12" t="str">
        <f t="shared" si="1"/>
        <v>{
    "id": "M6-MyM-30b-I-3-EN-EN",
    "stimulus": "&lt;p&gt;Drag the correct value for the following equivalence (1 yard = 0.91 m).&lt;/p&gt;",
    "template": "&lt;p style=\"text-align: center;\"&gt;{{Q1}} yd = {{response}} m&lt;/p&gt;",
    "hint": "&lt;p&gt;The way to calculate this equality is:&lt;/p&gt;&lt;p style=\"text-align: center\"&gt;{{Q1}} yd = {{Q1}} × 0.91 = ...&lt;/p&gt;",
    "feedback": "&lt;p&gt;The way to calculate this equality is:&lt;/p&gt;&lt;p style=\"text-align: center\"&gt;{{Q1}} yd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v>
      </c>
      <c r="AB549" s="13" t="str">
        <f t="shared" si="2"/>
        <v>M6-MyM-30b-I-3</v>
      </c>
      <c r="AC549" s="13" t="str">
        <f t="shared" si="3"/>
        <v>M6-MyM-30b-I-3-EN</v>
      </c>
      <c r="AD549" s="8"/>
      <c r="AE549" s="8"/>
      <c r="AF549" s="13"/>
      <c r="AG549" s="8" t="s">
        <v>49</v>
      </c>
    </row>
    <row r="550" ht="112.5" customHeight="1">
      <c r="A550" s="6" t="s">
        <v>3131</v>
      </c>
      <c r="B550" s="47" t="s">
        <v>3132</v>
      </c>
      <c r="C550" s="27" t="s">
        <v>35</v>
      </c>
      <c r="D550" s="7" t="s">
        <v>36</v>
      </c>
      <c r="E550" s="6"/>
      <c r="F550" s="11" t="s">
        <v>3154</v>
      </c>
      <c r="G550" s="11" t="s">
        <v>3155</v>
      </c>
      <c r="H550" s="12"/>
      <c r="I550" s="6" t="s">
        <v>212</v>
      </c>
      <c r="J550" s="6" t="s">
        <v>196</v>
      </c>
      <c r="K550" s="10" t="s">
        <v>3149</v>
      </c>
      <c r="L550" s="11" t="s">
        <v>3156</v>
      </c>
      <c r="M550" s="17" t="s">
        <v>43</v>
      </c>
      <c r="N550" s="11" t="s">
        <v>3157</v>
      </c>
      <c r="O550" s="11" t="s">
        <v>3158</v>
      </c>
      <c r="P550" s="12"/>
      <c r="Q550" s="13"/>
      <c r="R550" s="12"/>
      <c r="S550" s="12"/>
      <c r="T550" s="12"/>
      <c r="U550" s="12"/>
      <c r="V550" s="12"/>
      <c r="W550" s="12"/>
      <c r="X550" s="13"/>
      <c r="Y550" s="6" t="s">
        <v>3098</v>
      </c>
      <c r="Z550" s="9" t="s">
        <v>3159</v>
      </c>
      <c r="AA550" s="12" t="str">
        <f t="shared" si="1"/>
        <v>{
    "id": "M6-MyM-30b-I-4-EN-EN",
    "stimulus": "&lt;p&gt;Drag the correct value for the following equivalence (1 mile = 1.61 km).&lt;/p&gt;",
    "template": "&lt;p style=\"text-align: center;\"&gt;{{Q1}} mi = {{response}} km&lt;/p&gt;",
    "hint": "&lt;p&gt;The way to calculate this equality is:&lt;/p&gt;&lt;p style=\"text-align: center\"&gt;{{Q1}} mi = ...&lt;/p&gt;",
    "feedback": "&lt;p&gt;The way to calculate this equality is:&lt;/p&gt;&lt;p style=\"text-align: center\"&gt;{{Q1}} mi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v>
      </c>
      <c r="AB550" s="13" t="str">
        <f t="shared" si="2"/>
        <v>M6-MyM-30b-I-4</v>
      </c>
      <c r="AC550" s="13" t="str">
        <f t="shared" si="3"/>
        <v>M6-MyM-30b-I-4-EN</v>
      </c>
      <c r="AD550" s="8"/>
      <c r="AE550" s="8"/>
      <c r="AF550" s="13"/>
      <c r="AG550" s="8" t="s">
        <v>49</v>
      </c>
    </row>
    <row r="551" ht="112.5" customHeight="1">
      <c r="A551" s="6" t="s">
        <v>3131</v>
      </c>
      <c r="B551" s="47" t="s">
        <v>3132</v>
      </c>
      <c r="C551" s="28" t="s">
        <v>50</v>
      </c>
      <c r="D551" s="7" t="s">
        <v>36</v>
      </c>
      <c r="E551" s="6"/>
      <c r="F551" s="10" t="s">
        <v>3160</v>
      </c>
      <c r="G551" s="10" t="s">
        <v>3161</v>
      </c>
      <c r="H551" s="12"/>
      <c r="I551" s="6" t="s">
        <v>212</v>
      </c>
      <c r="J551" s="6" t="s">
        <v>168</v>
      </c>
      <c r="K551" s="11" t="s">
        <v>3162</v>
      </c>
      <c r="L551" s="10" t="s">
        <v>3163</v>
      </c>
      <c r="M551" s="17" t="s">
        <v>43</v>
      </c>
      <c r="N551" s="10" t="s">
        <v>3164</v>
      </c>
      <c r="O551" s="10" t="s">
        <v>3165</v>
      </c>
      <c r="P551" s="12"/>
      <c r="Q551" s="13"/>
      <c r="R551" s="12"/>
      <c r="S551" s="12"/>
      <c r="T551" s="12"/>
      <c r="U551" s="12"/>
      <c r="V551" s="12"/>
      <c r="W551" s="12"/>
      <c r="X551" s="13"/>
      <c r="Y551" s="6" t="s">
        <v>3098</v>
      </c>
      <c r="Z551" s="9" t="s">
        <v>3166</v>
      </c>
      <c r="AA551" s="12" t="str">
        <f t="shared" si="1"/>
        <v>{
    "id": "M6-MyM-30b-E-1-EN-EN",
    "stimulus": "&lt;p&gt;Calculate the following equivalence (1 inch = 2.54 centimeters).&lt;/p&gt;",
    "template": "&lt;p style=\"text-align:center;\"&gt;{{Q1}} in = {{response}} cm&lt;/p&gt;",
    "hint": "&lt;p&gt;The way to calculate this equivalence is:&lt;/p&gt;&lt;p style=\"text-align: center\"&gt;{{Q1}} in = {{Q1}} × 2.54 = ...&lt;/p&gt;",
    "feedback": "&lt;p&gt;The way to calculate this equivalence is:&lt;/p&gt;&lt;p style=\"text-align: center\"&gt;{{Q1}} in = {{Q1}} × 2.54 = {{A1}} cm&lt;/p&gt;",
    "seed": {
        "parameters": [
            {
                "name": "Q1",
                "label": null,
                "min": 2,
                "max": 12,
                "step": 1
            }
        ],
        "calculated": [
            {
                "name": "A1",
                "label": "{{function}}",
                "function": "Lemonlib.round({{Q1}}*2.54, 3)"
            }
        ],
        "uniques": true
    },
    "algorithm": {
        "name": "calculateOperation",
        "params": {
            "method": "equivLiteral"
        }
    }
}</v>
      </c>
      <c r="AB551" s="13" t="str">
        <f t="shared" si="2"/>
        <v>M6-MyM-30b-E-1</v>
      </c>
      <c r="AC551" s="13" t="str">
        <f t="shared" si="3"/>
        <v>M6-MyM-30b-E-1-EN</v>
      </c>
      <c r="AD551" s="8"/>
      <c r="AE551" s="8"/>
      <c r="AF551" s="13"/>
      <c r="AG551" s="8" t="s">
        <v>49</v>
      </c>
    </row>
    <row r="552" ht="112.5" customHeight="1">
      <c r="A552" s="6" t="s">
        <v>3131</v>
      </c>
      <c r="B552" s="47" t="s">
        <v>3132</v>
      </c>
      <c r="C552" s="28" t="s">
        <v>50</v>
      </c>
      <c r="D552" s="7" t="s">
        <v>36</v>
      </c>
      <c r="E552" s="6"/>
      <c r="F552" s="10" t="s">
        <v>3167</v>
      </c>
      <c r="G552" s="10" t="s">
        <v>3168</v>
      </c>
      <c r="H552" s="12"/>
      <c r="I552" s="6" t="s">
        <v>212</v>
      </c>
      <c r="J552" s="6" t="s">
        <v>168</v>
      </c>
      <c r="K552" s="11" t="s">
        <v>3169</v>
      </c>
      <c r="L552" s="10" t="s">
        <v>3170</v>
      </c>
      <c r="M552" s="17" t="s">
        <v>43</v>
      </c>
      <c r="N552" s="11" t="s">
        <v>3171</v>
      </c>
      <c r="O552" s="10" t="s">
        <v>3172</v>
      </c>
      <c r="P552" s="12"/>
      <c r="Q552" s="13"/>
      <c r="R552" s="12"/>
      <c r="S552" s="12"/>
      <c r="T552" s="12"/>
      <c r="U552" s="12"/>
      <c r="V552" s="12"/>
      <c r="W552" s="12"/>
      <c r="X552" s="13"/>
      <c r="Y552" s="6" t="s">
        <v>3098</v>
      </c>
      <c r="Z552" s="9" t="s">
        <v>3173</v>
      </c>
      <c r="AA552" s="12" t="str">
        <f t="shared" si="1"/>
        <v>{
    "id": "M6-MyM-30b-E-2-EN-EN",
    "stimulus": "&lt;p&gt;Calculate the following equivalence (1 foot = 30.48 centimeters).&lt;/p&gt;",
    "template": "&lt;p style=\"text-align:center;\"&gt;{{Q1}} ft = {{response}} cm&lt;/p&gt;",
    "hint": "&lt;p&gt;The way to calculate this equivalence is:&lt;/p&gt;&lt;p style=\"text-align: center\"&gt;{{Q1}} ft = {{Q1}} × 30.48 = ...&lt;/p&gt;",
    "feedback": "&lt;p&gt;The way to calculate this equivalence is:&lt;/p&gt;&lt;p style=\"text-align: center\"&gt;{{Q1}} ft = {{Q1}} × 30.48 = {{A1}} cm&lt;/p&gt;",
    "seed": {
        "parameters": [
            {
                "name": "Q1",
                "label": null,
                "min": 2,
                "max": 20,
                "step": 1
            }
        ],
        "calculated": [
            {
                "name": "A1",
                "label": "{{function}}",
                "function": " Lemonlib.round({{Q1}}*30.48, 3)"
            }
        ],
        "uniques": true
    },
    "algorithm": {
        "name": "calculateOperation",
        "params": {
            "method": "equivLiteral"
        }
    }
}</v>
      </c>
      <c r="AB552" s="13" t="str">
        <f t="shared" si="2"/>
        <v>M6-MyM-30b-E-2</v>
      </c>
      <c r="AC552" s="13" t="str">
        <f t="shared" si="3"/>
        <v>M6-MyM-30b-E-2-EN</v>
      </c>
      <c r="AD552" s="8"/>
      <c r="AE552" s="8"/>
      <c r="AF552" s="13"/>
      <c r="AG552" s="8" t="s">
        <v>49</v>
      </c>
    </row>
    <row r="553" ht="112.5" customHeight="1">
      <c r="A553" s="6" t="s">
        <v>3131</v>
      </c>
      <c r="B553" s="47" t="s">
        <v>3132</v>
      </c>
      <c r="C553" s="28" t="s">
        <v>50</v>
      </c>
      <c r="D553" s="7" t="s">
        <v>36</v>
      </c>
      <c r="E553" s="6"/>
      <c r="F553" s="10" t="s">
        <v>3174</v>
      </c>
      <c r="G553" s="10" t="s">
        <v>3175</v>
      </c>
      <c r="H553" s="12"/>
      <c r="I553" s="6" t="s">
        <v>212</v>
      </c>
      <c r="J553" s="6" t="s">
        <v>168</v>
      </c>
      <c r="K553" s="10" t="s">
        <v>3176</v>
      </c>
      <c r="L553" s="10" t="s">
        <v>3177</v>
      </c>
      <c r="M553" s="17" t="s">
        <v>43</v>
      </c>
      <c r="N553" s="10" t="s">
        <v>3178</v>
      </c>
      <c r="O553" s="10" t="s">
        <v>3179</v>
      </c>
      <c r="P553" s="12"/>
      <c r="Q553" s="13"/>
      <c r="R553" s="12"/>
      <c r="S553" s="12"/>
      <c r="T553" s="12"/>
      <c r="U553" s="12"/>
      <c r="V553" s="12"/>
      <c r="W553" s="12"/>
      <c r="X553" s="13"/>
      <c r="Y553" s="6" t="s">
        <v>3098</v>
      </c>
      <c r="Z553" s="9" t="s">
        <v>3180</v>
      </c>
      <c r="AA553" s="12" t="str">
        <f t="shared" si="1"/>
        <v>{
    "id": "M6-MyM-30b-E-3-EN-EN",
    "stimulus": "&lt;p&gt;Calculate the following equivalence (1 yard = 0.91 meters). Round the result to the hundredths.&lt;/p&gt;",
    "template": "&lt;p style=\"text-align:center;\"&gt;{{Q1}} m = {{response}} yd&lt;/p&gt;",
    "hint": "&lt;p&gt;The way to calculate this equivalence is:&lt;/p&gt;&lt;p style=\"text-align: center\"&gt;{{Q1}} m = {{Q1}} : 0.91 = ...&lt;/p&gt;",
    "feedback": "&lt;p&gt;The way to calculate this equivalence is:&lt;/p&gt;&lt;p style=\"text-align: center\"&gt;{{Q1}} m = {{Q1}} : 0.91 = {{A1}} yd&lt;/p&gt;",
    "seed": {
        "parameters": [
            {
                "name": "Q1",
                "label": null,
                "min": 2,
                "max": 99,
                "step": 0.1
            }
        ],
        "calculated": [
            {
                "name": "A1",
                "label": "{{function}}",
                "function": " A1 = Lemonlib.round({{Q1}}/0.91, 2)"
            }
        ],
        "uniques": true
    },
    "algorithm": {
        "name": "calculateOperation",
        "params": {
            "method": "equivLiteral"
        }
    }
}</v>
      </c>
      <c r="AB553" s="13" t="str">
        <f t="shared" si="2"/>
        <v>M6-MyM-30b-E-3</v>
      </c>
      <c r="AC553" s="13" t="str">
        <f t="shared" si="3"/>
        <v>M6-MyM-30b-E-3-EN</v>
      </c>
      <c r="AD553" s="8"/>
      <c r="AE553" s="8"/>
      <c r="AF553" s="13"/>
      <c r="AG553" s="8" t="s">
        <v>49</v>
      </c>
    </row>
    <row r="554" ht="112.5" customHeight="1">
      <c r="A554" s="6" t="s">
        <v>3131</v>
      </c>
      <c r="B554" s="47" t="s">
        <v>3132</v>
      </c>
      <c r="C554" s="28" t="s">
        <v>50</v>
      </c>
      <c r="D554" s="7" t="s">
        <v>36</v>
      </c>
      <c r="E554" s="6"/>
      <c r="F554" s="10" t="s">
        <v>3181</v>
      </c>
      <c r="G554" s="10" t="s">
        <v>3182</v>
      </c>
      <c r="H554" s="12"/>
      <c r="I554" s="6" t="s">
        <v>212</v>
      </c>
      <c r="J554" s="6" t="s">
        <v>168</v>
      </c>
      <c r="K554" s="10" t="s">
        <v>3176</v>
      </c>
      <c r="L554" s="10" t="s">
        <v>3183</v>
      </c>
      <c r="M554" s="17" t="s">
        <v>43</v>
      </c>
      <c r="N554" s="10" t="s">
        <v>3184</v>
      </c>
      <c r="O554" s="10" t="s">
        <v>3185</v>
      </c>
      <c r="P554" s="12"/>
      <c r="Q554" s="13"/>
      <c r="R554" s="12"/>
      <c r="S554" s="12"/>
      <c r="T554" s="12"/>
      <c r="U554" s="12"/>
      <c r="V554" s="12"/>
      <c r="W554" s="12"/>
      <c r="X554" s="13"/>
      <c r="Y554" s="6" t="s">
        <v>3098</v>
      </c>
      <c r="Z554" s="9" t="s">
        <v>3186</v>
      </c>
      <c r="AA554" s="12" t="str">
        <f t="shared" si="1"/>
        <v>{
    "id": "M6-MyM-30b-E-4-EN-EN",
    "stimulus": "&lt;p&gt;Calculate the following equivalence (1 mile = 1.61 kilometers). Round the result to the hundredths.&lt;/p&gt;",
    "template": "&lt;p style=\"text-align:center;\"&gt;{{Q1}} km = {{response}} mi&lt;/p&gt;",
    "hint": "&lt;p&gt;The way to calculate this equivalence is:&lt;/p&gt;&lt;p style=\"text-align: center\"&gt;{{Q1}} km = {{Q1}} : 1.61 = ...&lt;/p&gt;",
    "feedback": "&lt;p&gt;The way to calculate this equivalence is:&lt;/p&gt;&lt;p style=\"text-align: center\"&gt;{{Q1}} km = {{Q1}} : 1.61 = {{A1}} mi&lt;/p&gt;",
    "seed": {
        "parameters": [
            {
                "name": "Q1",
                "label": null,
                "min": 2,
                "max": 99,
                "step": 0.1
            }
        ],
        "calculated": [
            {
                "name": "A1",
                "label": "{{function}}",
                "function": "Lemonlib.round({{Q1}}/1.61, 2)"
            }
        ],
        "uniques": true
    },
    "algorithm": {
        "name": "calculateOperation",
        "params": {
            "method": "equivLiteral"
        }
    }
}</v>
      </c>
      <c r="AB554" s="13" t="str">
        <f t="shared" si="2"/>
        <v>M6-MyM-30b-E-4</v>
      </c>
      <c r="AC554" s="13" t="str">
        <f t="shared" si="3"/>
        <v>M6-MyM-30b-E-4-EN</v>
      </c>
      <c r="AD554" s="8"/>
      <c r="AE554" s="8"/>
      <c r="AF554" s="13"/>
      <c r="AG554" s="8" t="s">
        <v>49</v>
      </c>
    </row>
    <row r="555" ht="112.5" customHeight="1">
      <c r="A555" s="6" t="s">
        <v>3131</v>
      </c>
      <c r="B555" s="47" t="s">
        <v>3132</v>
      </c>
      <c r="C555" s="29" t="s">
        <v>69</v>
      </c>
      <c r="D555" s="7" t="s">
        <v>36</v>
      </c>
      <c r="E555" s="6"/>
      <c r="F555" s="10" t="s">
        <v>3187</v>
      </c>
      <c r="G555" s="11" t="s">
        <v>3188</v>
      </c>
      <c r="H555" s="12"/>
      <c r="I555" s="6" t="s">
        <v>212</v>
      </c>
      <c r="J555" s="6" t="s">
        <v>168</v>
      </c>
      <c r="K555" s="10" t="s">
        <v>3189</v>
      </c>
      <c r="L555" s="10" t="s">
        <v>3190</v>
      </c>
      <c r="M555" s="17" t="s">
        <v>43</v>
      </c>
      <c r="N555" s="10" t="s">
        <v>3191</v>
      </c>
      <c r="O555" s="10" t="s">
        <v>3192</v>
      </c>
      <c r="P555" s="12"/>
      <c r="Q555" s="13"/>
      <c r="R555" s="12"/>
      <c r="S555" s="12"/>
      <c r="T555" s="12"/>
      <c r="U555" s="12"/>
      <c r="V555" s="12"/>
      <c r="W555" s="12"/>
      <c r="X555" s="13"/>
      <c r="Y555" s="6" t="s">
        <v>3098</v>
      </c>
      <c r="Z555" s="9" t="s">
        <v>3193</v>
      </c>
      <c r="AA555" s="12" t="str">
        <f t="shared" si="1"/>
        <v>{
    "id": "M6-MyM-30b-A-1-EN-EN",
    "stimulus": "&lt;p&gt;A group of hikers have walked for {{Q1}} mi before taking a break. How many kilometers does that equal? (1 mile = 1.61 kilometers)&lt;/p&gt;",
    "template": "&lt;p&gt;They have walked {{response}} km.&lt;/p&gt;",
    "hint": "&lt;p&gt;The way to calculate this equivalence is:&lt;/p&gt;&lt;p style=\"text-align: center\"&gt;{{Q1}} mi = {{Q1}} × 1.61 = ...&lt;/p&gt;",
    "feedback": "&lt;p&gt;The way to calculate this equivalence is:&lt;/p&gt;&lt;p style=\"text-align: center\"&gt;{{Q1}} mi = {{Q1}} × 1.61 = {{A1}} km&lt;/p&gt;",
    "seed": {
        "parameters": [
            {
                "name": "Q1",
                "label": null,
                "min": 2,
                "max": 10,
                "step": 0.5
            }
        ],
        "calculated": [
            {
                "name": "A1",
                "label": "{{function}}",
                "function": "A1 = Lemonlib.round({{Q1}}*1.61, 3)"
            }
        ],
        "uniques": true
    },
    "algorithm": {
        "name": "calculateOperation",
        "params": {
            "method": "equivLiteral"
        }
    }
}</v>
      </c>
      <c r="AB555" s="13" t="str">
        <f t="shared" si="2"/>
        <v>M6-MyM-30b-A-1</v>
      </c>
      <c r="AC555" s="13" t="str">
        <f t="shared" si="3"/>
        <v>M6-MyM-30b-A-1-EN</v>
      </c>
      <c r="AD555" s="8"/>
      <c r="AE555" s="8"/>
      <c r="AF555" s="13"/>
      <c r="AG555" s="8" t="s">
        <v>49</v>
      </c>
    </row>
    <row r="556" ht="112.5" customHeight="1">
      <c r="A556" s="6" t="s">
        <v>3131</v>
      </c>
      <c r="B556" s="47" t="s">
        <v>3132</v>
      </c>
      <c r="C556" s="29" t="s">
        <v>69</v>
      </c>
      <c r="D556" s="7" t="s">
        <v>36</v>
      </c>
      <c r="E556" s="6"/>
      <c r="F556" s="10" t="s">
        <v>3194</v>
      </c>
      <c r="G556" s="10" t="s">
        <v>3195</v>
      </c>
      <c r="H556" s="12"/>
      <c r="I556" s="6" t="s">
        <v>212</v>
      </c>
      <c r="J556" s="6" t="s">
        <v>168</v>
      </c>
      <c r="K556" s="10" t="s">
        <v>3196</v>
      </c>
      <c r="L556" s="10" t="s">
        <v>3197</v>
      </c>
      <c r="M556" s="17" t="s">
        <v>43</v>
      </c>
      <c r="N556" s="10" t="s">
        <v>3198</v>
      </c>
      <c r="O556" s="10" t="s">
        <v>3199</v>
      </c>
      <c r="P556" s="12"/>
      <c r="Q556" s="13"/>
      <c r="R556" s="12"/>
      <c r="S556" s="12"/>
      <c r="T556" s="12"/>
      <c r="U556" s="12"/>
      <c r="V556" s="12"/>
      <c r="W556" s="12"/>
      <c r="X556" s="13"/>
      <c r="Y556" s="6" t="s">
        <v>3098</v>
      </c>
      <c r="Z556" s="9" t="s">
        <v>3200</v>
      </c>
      <c r="AA556" s="12" t="str">
        <f t="shared" si="1"/>
        <v>{
    "id": "M6-MyM-30b-A-2-EN-EN",
    "stimulus": "&lt;p&gt;A soccer goalkeeper has thrown a ball {{Q1}} yd away. How many meters is this equivalent to? (1 yard = 0.91 meters)&lt;/p&gt;",
    "template": "&lt;p&gt;It was thrown {{response}} m away.&lt;/p&gt;",
    "hint": "&lt;p&gt;The way to calculate this equivalence is:&lt;/p&gt;&lt;p style=\"text-align: center\"&gt;{{Q1}} yd = {{Q1}} × 0.91 = ...&lt;/p&gt;",
    "feedback": "&lt;p&gt;The way to calculate this equivalence is:&lt;/p&gt;&lt;p style=\"text-align: center\"&gt;{{Q1}} yd = {{Q1}} × 0.91 = {{A1}} m&lt;/p&gt;",
    "seed": {
        "parameters": [
            {
                "name": "Q1",
                "label": null,
                "min": 10,
                "max": 30,
                "step": 1
            }
        ],
        "calculated": [
            {
                "name": "A1",
                "label": "{{function}}",
                "function": "Lemonlib.round({{Q1}}*0.91, 2)"
            }
        ],
        "uniques": true
    },
    "algorithm": {
        "name": "calculateOperation",
        "params": {
            "method": "equivLiteral"
        }
    }
}</v>
      </c>
      <c r="AB556" s="13" t="str">
        <f t="shared" si="2"/>
        <v>M6-MyM-30b-A-2</v>
      </c>
      <c r="AC556" s="13" t="str">
        <f t="shared" si="3"/>
        <v>M6-MyM-30b-A-2-EN</v>
      </c>
      <c r="AD556" s="8"/>
      <c r="AE556" s="8"/>
      <c r="AF556" s="13"/>
      <c r="AG556" s="8" t="s">
        <v>49</v>
      </c>
    </row>
    <row r="557" ht="112.5" customHeight="1">
      <c r="A557" s="6" t="s">
        <v>3131</v>
      </c>
      <c r="B557" s="47" t="s">
        <v>3132</v>
      </c>
      <c r="C557" s="29" t="s">
        <v>69</v>
      </c>
      <c r="D557" s="7" t="s">
        <v>36</v>
      </c>
      <c r="E557" s="6"/>
      <c r="F557" s="11" t="s">
        <v>3201</v>
      </c>
      <c r="G557" s="10" t="s">
        <v>3202</v>
      </c>
      <c r="H557" s="12"/>
      <c r="I557" s="6" t="s">
        <v>212</v>
      </c>
      <c r="J557" s="6" t="s">
        <v>168</v>
      </c>
      <c r="K557" s="10" t="s">
        <v>3203</v>
      </c>
      <c r="L557" s="10" t="s">
        <v>3204</v>
      </c>
      <c r="M557" s="17" t="s">
        <v>43</v>
      </c>
      <c r="N557" s="10" t="s">
        <v>3205</v>
      </c>
      <c r="O557" s="10" t="s">
        <v>3206</v>
      </c>
      <c r="P557" s="12"/>
      <c r="Q557" s="13"/>
      <c r="R557" s="12"/>
      <c r="S557" s="12"/>
      <c r="T557" s="12"/>
      <c r="U557" s="12"/>
      <c r="V557" s="12"/>
      <c r="W557" s="12"/>
      <c r="X557" s="13"/>
      <c r="Y557" s="6" t="s">
        <v>3098</v>
      </c>
      <c r="Z557" s="9" t="s">
        <v>3207</v>
      </c>
      <c r="AA557" s="12" t="str">
        <f t="shared" si="1"/>
        <v>{
    "id": "M6-MyM-30b-A-3-EN-EN",
    "stimulus": "&lt;p&gt;Stan's room has a width of {{Q1}} cm. How many feet does that equal? Round the result to the hundreths. (1 foot = 30.48 centimeters)&lt;/p&gt;",
    "template": "&lt;p&gt;Its width is {{response}} ft.&lt;/p&gt;",
    "hint": "&lt;p&gt;The way to calculate this equivalence is:&lt;/p&gt;&lt;p style=\"text-align: center\"&gt;{{Q1}} cm = {{Q1}} : 30.48 = ...&lt;/p&gt;",
    "feedback": "&lt;p&gt;The way to calculate this equivalence is:&lt;/p&gt;&lt;p style=\"text-align: center\"&gt;{{Q1}} cm = {{Q1}} : 30.48 = {{A1}} ft&lt;/p&gt;",
    "seed": {
        "parameters": [
            {
                "name": "Q1",
                "label": null,
                "min": 250,
                "max": 450,
                "step": 10
            }
        ],
        "calculated": [
            {
                "name": "A1",
                "label": "{{function}}",
                "function": "Lemonlib.round({{Q1}}/30.48, 2)"
            }
        ],
        "uniques": true
    },
    "algorithm": {
        "name": "calculateOperation",
        "params": {
            "method": "equivLiteral"
        }
    }
}</v>
      </c>
      <c r="AB557" s="13" t="str">
        <f t="shared" si="2"/>
        <v>M6-MyM-30b-A-3</v>
      </c>
      <c r="AC557" s="13" t="str">
        <f t="shared" si="3"/>
        <v>M6-MyM-30b-A-3-EN</v>
      </c>
      <c r="AD557" s="8"/>
      <c r="AE557" s="8"/>
      <c r="AF557" s="13"/>
      <c r="AG557" s="8" t="s">
        <v>49</v>
      </c>
    </row>
    <row r="558" ht="112.5" customHeight="1">
      <c r="A558" s="6" t="s">
        <v>3131</v>
      </c>
      <c r="B558" s="47" t="s">
        <v>3132</v>
      </c>
      <c r="C558" s="29" t="s">
        <v>69</v>
      </c>
      <c r="D558" s="7" t="s">
        <v>36</v>
      </c>
      <c r="E558" s="6"/>
      <c r="F558" s="11" t="s">
        <v>3208</v>
      </c>
      <c r="G558" s="10" t="s">
        <v>3209</v>
      </c>
      <c r="H558" s="12"/>
      <c r="I558" s="6" t="s">
        <v>212</v>
      </c>
      <c r="J558" s="6" t="s">
        <v>168</v>
      </c>
      <c r="K558" s="10" t="s">
        <v>3210</v>
      </c>
      <c r="L558" s="10" t="s">
        <v>2356</v>
      </c>
      <c r="M558" s="17" t="s">
        <v>43</v>
      </c>
      <c r="N558" s="10" t="s">
        <v>3211</v>
      </c>
      <c r="O558" s="10" t="s">
        <v>3212</v>
      </c>
      <c r="P558" s="12"/>
      <c r="Q558" s="13"/>
      <c r="R558" s="12"/>
      <c r="S558" s="12"/>
      <c r="T558" s="12"/>
      <c r="U558" s="12"/>
      <c r="V558" s="12"/>
      <c r="W558" s="12"/>
      <c r="X558" s="13"/>
      <c r="Y558" s="6" t="s">
        <v>3098</v>
      </c>
      <c r="Z558" s="9" t="s">
        <v>3213</v>
      </c>
      <c r="AA558" s="12" t="str">
        <f t="shared" si="1"/>
        <v>{
    "id": "M6-MyM-30b-A-4-EN-EN",
    "stimulus": "&lt;p&gt;A bottle has a height of {{Q1}} cm. How many inches is this equivalent to? Round the result to the hundredths. (1 inch = 2.54 centimeters)&lt;/p&gt;",
    "template": "&lt;p&gt;It measures {{response}} in.&lt;/p&gt;",
    "hint": "&lt;p&gt;The way to calculate this equivalence is:&lt;/p&gt;&lt;p style=\"text-align: center\"&gt;{{Q1}} cm = {{Q1}} : 2.54 = ...&lt;/p&gt;",
    "feedback": "&lt;p&gt;The way to calculate this equivalence is:&lt;/p&gt;&lt;p style=\"text-align: center\"&gt;{{Q1}} cm = {{Q1}} : 2.54 = {{A1}} in&lt;/p&gt;",
    "seed": {
        "parameters": [
            {
                "name": "Q1",
                "label": null,
                "min": 15,
                "max": 30,
                "step": 1
            }
        ],
        "calculated": [
            {
                "name": "A1",
                "label": "{{function}}",
                "function": "Lemonlib.round({{Q1}}/2.54, 2)"
            }
        ],
        "uniques": true
    },
    "algorithm": {
        "name": "calculateOperation",
        "params": {
            "method": "equivLiteral"
        }
    }
}</v>
      </c>
      <c r="AB558" s="13" t="str">
        <f t="shared" si="2"/>
        <v>M6-MyM-30b-A-4</v>
      </c>
      <c r="AC558" s="13" t="str">
        <f t="shared" si="3"/>
        <v>M6-MyM-30b-A-4-EN</v>
      </c>
      <c r="AD558" s="8"/>
      <c r="AE558" s="8"/>
      <c r="AF558" s="13"/>
      <c r="AG558" s="8" t="s">
        <v>49</v>
      </c>
    </row>
    <row r="559" ht="112.5" customHeight="1">
      <c r="A559" s="6" t="s">
        <v>3214</v>
      </c>
      <c r="B559" s="10" t="s">
        <v>3215</v>
      </c>
      <c r="C559" s="27" t="s">
        <v>35</v>
      </c>
      <c r="D559" s="7" t="s">
        <v>36</v>
      </c>
      <c r="E559" s="6"/>
      <c r="F559" s="11" t="s">
        <v>3216</v>
      </c>
      <c r="G559" s="10" t="s">
        <v>2106</v>
      </c>
      <c r="H559" s="12"/>
      <c r="I559" s="6" t="s">
        <v>212</v>
      </c>
      <c r="J559" s="8" t="s">
        <v>1153</v>
      </c>
      <c r="K559" s="11" t="s">
        <v>3217</v>
      </c>
      <c r="L559" s="11" t="s">
        <v>3218</v>
      </c>
      <c r="M559" s="6" t="s">
        <v>43</v>
      </c>
      <c r="N559" s="11" t="s">
        <v>3096</v>
      </c>
      <c r="O559" s="11" t="s">
        <v>3219</v>
      </c>
      <c r="P559" s="12"/>
      <c r="Q559" s="13"/>
      <c r="R559" s="12"/>
      <c r="S559" s="12"/>
      <c r="T559" s="12"/>
      <c r="U559" s="12"/>
      <c r="V559" s="12"/>
      <c r="W559" s="12"/>
      <c r="X559" s="13"/>
      <c r="Y559" s="6" t="s">
        <v>3098</v>
      </c>
      <c r="Z559" s="9" t="s">
        <v>3220</v>
      </c>
      <c r="AA559" s="12" t="str">
        <f t="shared" si="1"/>
        <v>{
    "id": "M6-MyM-31a-I-1-EN-EN",
    "stimulus": "&lt;p&gt;Select the smallest capacity measurement (1 gallon = 3.79 liters).&lt;/p&gt;",
    "hint": "&lt;p&gt;Convert all measurements to the same unit.&lt;/p&gt;",
    "feedback": "&lt;p&gt;To compare these measurements, they must be converted to the same unit:&lt;/p&gt;{{T7.label}}{{T8.label}}{{T9.label}}&lt;p&gt;Therefore:&lt;/p&gt;&lt;p style=\"text-align: center\"&gt;{{T1}} gal &lt; {{T2}} gal &lt; {{T3}} gal&lt;/p&gt;",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gal&lt;/p&gt;'} else {'&lt;p style=\"text-align: center\"&gt;{{T4}} qt = {{T4}} : 4 = {{T1}} gal&lt;/p&gt;'}}",
                "temp": true
            },
            {
                "name": "T8",
                "label": "{{function}}",
                "function": "if ('{{Q5}}' == '*1') {''} else {if ('{{Q5}}' == '*3.79') {'&lt;p style=\"text-align: center\"&gt;{{T5}} l = {{T5}} : 3.79 = {{T2}} gal&lt;/p&gt;'} else {'&lt;p style=\"text-align: center\"&gt;{{T5}} qt = {{T5}} : 4  = {{T2}} gal&lt;/p&gt;'}}",
                "temp": true
            },
            {
                "name": "T9",
                "label": "{{function}}",
                "function": "if ('{{Q6}}' == '*1') {''} else {if ('{{Q6}}' == '*3.79') {'&lt;p style=\"text-align: center\"&gt;{{T6}} l = {{T6}} : 3.79 = {{T3}} gal&lt;/p&gt;'} else {'&lt;p style=\"text-align: center\"&gt;{{T6}} qt = {{T6}} : 4  = {{T3}} gal&lt;/p&gt;'}}",
                "temp": true
            },
            {
                "name": "A1",
                "label": "{{T4}} {{function}}",
                "function": "if ('{{Q4}}' == '*1') {'gal'} else {if ('{{Q4}}' == '*3.79') {'l'} else {'qt'}}"
            },
            {
                "name": "A2",
                "label": "{{T5}} {{function}}",
                "function": "if ('{{Q5}}' == '*1') {'gal'} else {if ('{{Q5}}' == '*3.79') {'l'} else {'qt'}}",
                "incorrect": true
            },
            {
                "name": "A3",
                "label": "{{T6}} {{function}}",
                "function": "if ('{{Q6}}' == '*1') {'gal'} else {if ('{{Q6}}' == '*3.79') {'l'} else {'qt'}}",
                "incorrect": true
            }
        ],
        "uniques": true
    },
    "algorithm": {
        "name": "trueFalse",
        "template": "Multiple choice – standard",
        "params": {
            "countCorrect": 1,
            "countIncorrect": 2,
            "showCheckIcon": false,
            "columns": 3
        }
    }
}</v>
      </c>
      <c r="AB559" s="13" t="str">
        <f t="shared" si="2"/>
        <v>M6-MyM-31a-I-1</v>
      </c>
      <c r="AC559" s="13" t="str">
        <f t="shared" si="3"/>
        <v>M6-MyM-31a-I-1-EN</v>
      </c>
      <c r="AD559" s="8"/>
      <c r="AE559" s="8"/>
      <c r="AF559" s="13"/>
      <c r="AG559" s="8" t="s">
        <v>49</v>
      </c>
    </row>
    <row r="560" ht="112.5" customHeight="1">
      <c r="A560" s="6" t="s">
        <v>3214</v>
      </c>
      <c r="B560" s="10" t="s">
        <v>3215</v>
      </c>
      <c r="C560" s="27" t="s">
        <v>35</v>
      </c>
      <c r="D560" s="7" t="s">
        <v>36</v>
      </c>
      <c r="E560" s="6"/>
      <c r="F560" s="11" t="s">
        <v>3221</v>
      </c>
      <c r="G560" s="11"/>
      <c r="H560" s="12"/>
      <c r="I560" s="6" t="s">
        <v>212</v>
      </c>
      <c r="J560" s="8" t="s">
        <v>1153</v>
      </c>
      <c r="K560" s="11" t="s">
        <v>3222</v>
      </c>
      <c r="L560" s="11" t="s">
        <v>3223</v>
      </c>
      <c r="M560" s="6" t="s">
        <v>43</v>
      </c>
      <c r="N560" s="11" t="s">
        <v>3096</v>
      </c>
      <c r="O560" s="11" t="s">
        <v>3224</v>
      </c>
      <c r="P560" s="12"/>
      <c r="Q560" s="13"/>
      <c r="R560" s="12"/>
      <c r="S560" s="12"/>
      <c r="T560" s="12"/>
      <c r="U560" s="12"/>
      <c r="V560" s="12"/>
      <c r="W560" s="12"/>
      <c r="X560" s="13"/>
      <c r="Y560" s="6" t="s">
        <v>3098</v>
      </c>
      <c r="Z560" s="9" t="s">
        <v>3225</v>
      </c>
      <c r="AA560" s="12" t="str">
        <f t="shared" si="1"/>
        <v>{
    "id": "M6-MyM-31a-I-2-EN-EN",
    "stimulus": "&lt;p&gt;Select the smallest capacity measurement (1 pint = 2.11 liters).&lt;/p&gt;",
    "hint": "&lt;p&gt;Convert all the measurements to the same unit.&lt;/p&gt;",
    "feedback": "&lt;p&gt;To compare these measures, they must be converted to the same unit:&lt;/p&gt;{{T7.label}}{{T8.label}}{{T9.label}}&lt;p&gt;Therefore:&lt;/p&gt;&lt;p style=\"text-align: center\"&gt;{{T1}} pt &lt; {{T2}} pt &lt; {{T3}} pt&lt;/p&gt;",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pt&lt;/p&gt;'} else {'&lt;p style=\"text-align: center\"&gt;{{T4}} qt = {{T4}} × 2 = {{T1}} pt&lt;/p&gt;'}}",
                "temp": true
            },
            {
                "name": "T8",
                "label": "{{function}}",
                "function": "if ('{{Q5}}' == '*1') {''} else {if ('{{Q5}}' == '*2.11') {'&lt;p style=\"text-align: center\"&gt;{{T5}} l = {{T5}} : 2.11 = {{T2}} pt&lt;/p&gt;'} else {'&lt;p style=\"text-align: center\"&gt;{{T5}} qt = {{T5}} × 2  = {{T2}} pt&lt;/p&gt;'}}",
                "temp": true
            },
            {
                "name": "T9",
                "label": "{{function}}",
                "function": "if ('{{Q6}}' == '*1') {''} else {if ('{{Q6}}' == '*2.11') {'&lt;p style=\"text-align: center\"&gt;{{T6}} l = {{T6}} : 2.11 = {{T3}} pt&lt;/p&gt;'} else {'&lt;p style=\"text-align: center\"&gt;{{T6}} qt = {{T6}} × 2  = {{T3}} pt&lt;/p&gt;'}}",
                "temp": true
            },
            {
                "name": "A1",
                "label": "{{T4}} {{function}}",
                "function": "if ('{{Q4}}' == '*1') {'pt'} else {if ('{{Q4}}' == '*2.11') {'l'} else {'qt'}}"
            },
            {
                "name": "A2",
                "label": "{{T5}} {{function}}",
                "function": "if ('{{Q5}}' == '*1') {'pt'} else {if ('{{Q5}}' == '*2.11') {'l'} else {'qt'}}",
                "incorrect": true
            },
            {
                "name": "A3",
                "label": "{{T6}} {{function}}",
                "function": "if ('{{Q6}}' == '*1') {'pt'} else {if ('{{Q6}}' == '*2.11') {'l'} else {'qt'}}",
                "incorrect": true
            }
        ],
        "uniques": true
    },
    "algorithm": {
        "name": "trueFalse",
        "template": "Multiple choice – standard",
        "params": {
            "countCorrect": 1,
            "countIncorrect": 2,
            "showCheckIcon": false,
            "columns": 3
        }
    }
}</v>
      </c>
      <c r="AB560" s="13" t="str">
        <f t="shared" si="2"/>
        <v>M6-MyM-31a-I-2</v>
      </c>
      <c r="AC560" s="13" t="str">
        <f t="shared" si="3"/>
        <v>M6-MyM-31a-I-2-EN</v>
      </c>
      <c r="AD560" s="8"/>
      <c r="AE560" s="8"/>
      <c r="AF560" s="13"/>
      <c r="AG560" s="8" t="s">
        <v>49</v>
      </c>
    </row>
    <row r="561" ht="112.5" customHeight="1">
      <c r="A561" s="6" t="s">
        <v>3214</v>
      </c>
      <c r="B561" s="10" t="s">
        <v>3215</v>
      </c>
      <c r="C561" s="27" t="s">
        <v>35</v>
      </c>
      <c r="D561" s="7" t="s">
        <v>36</v>
      </c>
      <c r="E561" s="6"/>
      <c r="F561" s="11" t="s">
        <v>3226</v>
      </c>
      <c r="G561" s="11"/>
      <c r="H561" s="12"/>
      <c r="I561" s="6" t="s">
        <v>212</v>
      </c>
      <c r="J561" s="8" t="s">
        <v>1153</v>
      </c>
      <c r="K561" s="11" t="s">
        <v>3227</v>
      </c>
      <c r="L561" s="11" t="s">
        <v>3228</v>
      </c>
      <c r="M561" s="6" t="s">
        <v>43</v>
      </c>
      <c r="N561" s="11" t="s">
        <v>3096</v>
      </c>
      <c r="O561" s="11" t="s">
        <v>3229</v>
      </c>
      <c r="P561" s="12"/>
      <c r="Q561" s="13"/>
      <c r="R561" s="12"/>
      <c r="S561" s="12"/>
      <c r="T561" s="12"/>
      <c r="U561" s="12"/>
      <c r="V561" s="12"/>
      <c r="W561" s="12"/>
      <c r="X561" s="13"/>
      <c r="Y561" s="6" t="s">
        <v>3098</v>
      </c>
      <c r="Z561" s="9" t="s">
        <v>3230</v>
      </c>
      <c r="AA561" s="12" t="str">
        <f t="shared" si="1"/>
        <v>{
    "id": "M6-MyM-31a-I-3-EN-EN",
    "stimulus": "&lt;p&gt;Select the smallest capacity measurement (1 fluid ounce = 29.6 mililiters).&lt;/p&gt;",
    "hint": "&lt;p&gt;Convert all the measurements to the same unit.&lt;/p&gt;",
    "feedback": "&lt;p&gt;To compare these measurements, they must be converted to the same unit:&lt;/p&gt;{{T7.label}}{{T8.label}}{{T9.label}}&lt;p&gt;Therefore:&lt;/p&gt;&lt;p style=\"text-align: center\"&gt;{{T1}} c &lt; {{T2}} c &lt; {{T3}} c&lt;/p&gt;",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c&lt;/p&gt;'} else {'&lt;p style=\"text-align: center\"&gt;{{T4}} fl oz = {{T4}} : 8 = {{T1}} c&lt;/p&gt;'}}",
                "temp": true
            },
            {
                "name": "T8",
                "label": "{{function}}",
                "function": "if ('{{Q5}}' == '*1') {''} else {if ('{{Q5}}' == '*29.6') {'&lt;p style=\"text-align: center\"&gt;{{T5}} ml = {{T5}} : 29.6 = {{T2}} c&lt;/p&gt;'} else {'&lt;p style=\"text-align: center\"&gt;{{T5}} fl oz = {{T5}} : 8  = {{T2}} c&lt;/p&gt;'}}",
                "temp": true
            },
            {
                "name": "T9",
                "label": "{{function}}",
                "function": "if ('{{Q6}}' == '*1') {''} else {if ('{{Q6}}' == '*29.6') {'&lt;p style=\"text-align: center\"&gt;{{T6}} ml = {{T6}} : 29.6 = {{T3}} c&lt;/p&gt;'} else {'&lt;p style=\"text-align: center\"&gt;{{T6}} fl oz = {{T6}} : 8  = {{T3}} c&lt;/p&gt;'}}",
                "temp": true
            },
            {
                "name": "A1",
                "label": "{{T4}} {{function}}",
                "function": "if ('{{Q4}}' == '*1') {'c'} else {if ('{{Q4}}' == '*29.6') {'ml'} else {'fl oz'}}"
            },
            {
                "name": "A2",
                "label": "{{T5}} {{function}}",
                "function": "if ('{{Q5}}' == '*1') {'c'} else {if ('{{Q5}}' == '*29.6') {'ml'} else {'fl oz'}}",
                "incorrect": true
            },
            {
                "name": "A3",
                "label": "{{T6}} {{function}}",
                "function": "if ('{{Q6}}' == '*1') {'c'} else {if ('{{Q6}}' == '*29.6') {'ml'} else {'fl oz'}}",
                "incorrect": true
            }
        ],
        "uniques": true
    },
    "algorithm": {
        "name": "trueFalse",
        "template": "Multiple choice – standard",
        "params": {
            "countCorrect": 1,
            "countIncorrect": 2,
            "showCheckIcon": false,
            "columns": 3
        }
    }
}</v>
      </c>
      <c r="AB561" s="13" t="str">
        <f t="shared" si="2"/>
        <v>M6-MyM-31a-I-3</v>
      </c>
      <c r="AC561" s="13" t="str">
        <f t="shared" si="3"/>
        <v>M6-MyM-31a-I-3-EN</v>
      </c>
      <c r="AD561" s="8"/>
      <c r="AE561" s="8"/>
      <c r="AF561" s="13"/>
      <c r="AG561" s="8" t="s">
        <v>49</v>
      </c>
    </row>
    <row r="562" ht="112.5" customHeight="1">
      <c r="A562" s="6" t="s">
        <v>3214</v>
      </c>
      <c r="B562" s="10" t="s">
        <v>3215</v>
      </c>
      <c r="C562" s="28" t="s">
        <v>50</v>
      </c>
      <c r="D562" s="7" t="s">
        <v>36</v>
      </c>
      <c r="E562" s="6"/>
      <c r="F562" s="10" t="s">
        <v>3231</v>
      </c>
      <c r="G562" s="10" t="s">
        <v>2106</v>
      </c>
      <c r="H562" s="12"/>
      <c r="I562" s="6" t="s">
        <v>212</v>
      </c>
      <c r="J562" s="6" t="s">
        <v>196</v>
      </c>
      <c r="K562" s="11" t="s">
        <v>3112</v>
      </c>
      <c r="L562" s="10" t="s">
        <v>3232</v>
      </c>
      <c r="M562" s="17" t="s">
        <v>43</v>
      </c>
      <c r="N562" s="10" t="s">
        <v>3114</v>
      </c>
      <c r="O562" s="10" t="s">
        <v>3233</v>
      </c>
      <c r="P562" s="12"/>
      <c r="Q562" s="13"/>
      <c r="R562" s="12"/>
      <c r="S562" s="12"/>
      <c r="T562" s="12"/>
      <c r="U562" s="12"/>
      <c r="V562" s="12"/>
      <c r="W562" s="12"/>
      <c r="X562" s="13"/>
      <c r="Y562" s="6" t="s">
        <v>3098</v>
      </c>
      <c r="Z562" s="9" t="s">
        <v>3234</v>
      </c>
      <c r="AA562" s="12" t="str">
        <f t="shared" si="1"/>
        <v>{
    "id": "M6-MyM-31a-E-1-EN-EN",
    "stimulus": "&lt;p&gt;Put these capacity measurements in order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v>
      </c>
      <c r="AB562" s="13" t="str">
        <f t="shared" si="2"/>
        <v>M6-MyM-31a-E-1</v>
      </c>
      <c r="AC562" s="13" t="str">
        <f t="shared" si="3"/>
        <v>M6-MyM-31a-E-1-EN</v>
      </c>
      <c r="AD562" s="8"/>
      <c r="AE562" s="8"/>
      <c r="AF562" s="13"/>
      <c r="AG562" s="8" t="s">
        <v>49</v>
      </c>
    </row>
    <row r="563" ht="112.5" customHeight="1">
      <c r="A563" s="6" t="s">
        <v>3214</v>
      </c>
      <c r="B563" s="10" t="s">
        <v>3215</v>
      </c>
      <c r="C563" s="28" t="s">
        <v>50</v>
      </c>
      <c r="D563" s="7" t="s">
        <v>36</v>
      </c>
      <c r="E563" s="6"/>
      <c r="F563" s="10" t="s">
        <v>3235</v>
      </c>
      <c r="G563" s="10" t="s">
        <v>2106</v>
      </c>
      <c r="H563" s="12"/>
      <c r="I563" s="6" t="s">
        <v>212</v>
      </c>
      <c r="J563" s="6" t="s">
        <v>196</v>
      </c>
      <c r="K563" s="11" t="s">
        <v>3112</v>
      </c>
      <c r="L563" s="10" t="s">
        <v>3236</v>
      </c>
      <c r="M563" s="6" t="s">
        <v>43</v>
      </c>
      <c r="N563" s="10" t="s">
        <v>3114</v>
      </c>
      <c r="O563" s="10" t="s">
        <v>3237</v>
      </c>
      <c r="P563" s="12"/>
      <c r="Q563" s="13"/>
      <c r="R563" s="12"/>
      <c r="S563" s="12"/>
      <c r="T563" s="12"/>
      <c r="U563" s="12"/>
      <c r="V563" s="12"/>
      <c r="W563" s="12"/>
      <c r="X563" s="13"/>
      <c r="Y563" s="6" t="s">
        <v>3098</v>
      </c>
      <c r="Z563" s="9" t="s">
        <v>3238</v>
      </c>
      <c r="AA563" s="12" t="str">
        <f t="shared" si="1"/>
        <v>{
    "id": "M6-MyM-31a-E-2-EN-EN",
    "stimulus": "&lt;p&gt;Put these capacity measurements in order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v>
      </c>
      <c r="AB563" s="13" t="str">
        <f t="shared" si="2"/>
        <v>M6-MyM-31a-E-2</v>
      </c>
      <c r="AC563" s="13" t="str">
        <f t="shared" si="3"/>
        <v>M6-MyM-31a-E-2-EN</v>
      </c>
      <c r="AD563" s="8"/>
      <c r="AE563" s="8"/>
      <c r="AF563" s="13"/>
      <c r="AG563" s="8" t="s">
        <v>49</v>
      </c>
    </row>
    <row r="564" ht="112.5" customHeight="1">
      <c r="A564" s="6" t="s">
        <v>3214</v>
      </c>
      <c r="B564" s="10" t="s">
        <v>3215</v>
      </c>
      <c r="C564" s="28" t="s">
        <v>50</v>
      </c>
      <c r="D564" s="7" t="s">
        <v>36</v>
      </c>
      <c r="E564" s="6"/>
      <c r="F564" s="10" t="s">
        <v>3239</v>
      </c>
      <c r="G564" s="10" t="s">
        <v>2106</v>
      </c>
      <c r="H564" s="12"/>
      <c r="I564" s="6" t="s">
        <v>212</v>
      </c>
      <c r="J564" s="6" t="s">
        <v>196</v>
      </c>
      <c r="K564" s="11" t="s">
        <v>3112</v>
      </c>
      <c r="L564" s="10" t="s">
        <v>3240</v>
      </c>
      <c r="M564" s="17" t="s">
        <v>43</v>
      </c>
      <c r="N564" s="10" t="s">
        <v>3114</v>
      </c>
      <c r="O564" s="10" t="s">
        <v>3241</v>
      </c>
      <c r="P564" s="12"/>
      <c r="Q564" s="13"/>
      <c r="R564" s="12"/>
      <c r="S564" s="12"/>
      <c r="T564" s="12"/>
      <c r="U564" s="12"/>
      <c r="V564" s="12"/>
      <c r="W564" s="12"/>
      <c r="X564" s="13"/>
      <c r="Y564" s="6" t="s">
        <v>3098</v>
      </c>
      <c r="Z564" s="9" t="s">
        <v>3242</v>
      </c>
      <c r="AA564" s="12" t="str">
        <f t="shared" si="1"/>
        <v>{
    "id": "M6-MyM-31a-E-3-EN-EN",
    "stimulus": "&lt;p&gt;Put these capacity measurements in order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v>
      </c>
      <c r="AB564" s="13" t="str">
        <f t="shared" si="2"/>
        <v>M6-MyM-31a-E-3</v>
      </c>
      <c r="AC564" s="13" t="str">
        <f t="shared" si="3"/>
        <v>M6-MyM-31a-E-3-EN</v>
      </c>
      <c r="AD564" s="8"/>
      <c r="AE564" s="8"/>
      <c r="AF564" s="13"/>
      <c r="AG564" s="8" t="s">
        <v>49</v>
      </c>
    </row>
    <row r="565" ht="112.5" customHeight="1">
      <c r="A565" s="6" t="s">
        <v>3214</v>
      </c>
      <c r="B565" s="10" t="s">
        <v>3215</v>
      </c>
      <c r="C565" s="29" t="s">
        <v>69</v>
      </c>
      <c r="D565" s="7" t="s">
        <v>36</v>
      </c>
      <c r="E565" s="6"/>
      <c r="F565" s="11" t="s">
        <v>3243</v>
      </c>
      <c r="G565" s="10" t="s">
        <v>2106</v>
      </c>
      <c r="H565" s="12"/>
      <c r="I565" s="6" t="s">
        <v>212</v>
      </c>
      <c r="J565" s="6" t="s">
        <v>196</v>
      </c>
      <c r="K565" s="11" t="s">
        <v>3112</v>
      </c>
      <c r="L565" s="10" t="s">
        <v>3232</v>
      </c>
      <c r="M565" s="17" t="s">
        <v>43</v>
      </c>
      <c r="N565" s="10" t="s">
        <v>3114</v>
      </c>
      <c r="O565" s="10" t="s">
        <v>3233</v>
      </c>
      <c r="P565" s="12"/>
      <c r="Q565" s="13"/>
      <c r="R565" s="12"/>
      <c r="S565" s="12"/>
      <c r="T565" s="12"/>
      <c r="U565" s="12"/>
      <c r="V565" s="12"/>
      <c r="W565" s="12"/>
      <c r="X565" s="13"/>
      <c r="Y565" s="6" t="s">
        <v>3098</v>
      </c>
      <c r="Z565" s="9" t="s">
        <v>3244</v>
      </c>
      <c r="AA565" s="12" t="str">
        <f t="shared" si="1"/>
        <v>{
    "id": "M6-MyM-31a-A-1-EN-EN",
    "stimulus": "&lt;p&gt;The fuel tanks of two cars have the following amounts of fuel. Which one has more and which has less? Drag to fill in the blanks.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v>
      </c>
      <c r="AB565" s="13" t="str">
        <f t="shared" si="2"/>
        <v>M6-MyM-31a-A-1</v>
      </c>
      <c r="AC565" s="13" t="str">
        <f t="shared" si="3"/>
        <v>M6-MyM-31a-A-1-EN</v>
      </c>
      <c r="AD565" s="8"/>
      <c r="AE565" s="8"/>
      <c r="AF565" s="13"/>
      <c r="AG565" s="8" t="s">
        <v>49</v>
      </c>
    </row>
    <row r="566" ht="112.5" customHeight="1">
      <c r="A566" s="6" t="s">
        <v>3214</v>
      </c>
      <c r="B566" s="10" t="s">
        <v>3215</v>
      </c>
      <c r="C566" s="29" t="s">
        <v>69</v>
      </c>
      <c r="D566" s="7" t="s">
        <v>36</v>
      </c>
      <c r="E566" s="6"/>
      <c r="F566" s="11" t="s">
        <v>3245</v>
      </c>
      <c r="G566" s="10" t="s">
        <v>2106</v>
      </c>
      <c r="H566" s="12"/>
      <c r="I566" s="6" t="s">
        <v>212</v>
      </c>
      <c r="J566" s="6" t="s">
        <v>196</v>
      </c>
      <c r="K566" s="11" t="s">
        <v>3112</v>
      </c>
      <c r="L566" s="10" t="s">
        <v>3236</v>
      </c>
      <c r="M566" s="6" t="s">
        <v>43</v>
      </c>
      <c r="N566" s="10" t="s">
        <v>3114</v>
      </c>
      <c r="O566" s="10" t="s">
        <v>3237</v>
      </c>
      <c r="P566" s="12"/>
      <c r="Q566" s="13"/>
      <c r="R566" s="12"/>
      <c r="S566" s="12"/>
      <c r="T566" s="12"/>
      <c r="U566" s="12"/>
      <c r="V566" s="12"/>
      <c r="W566" s="12"/>
      <c r="X566" s="13"/>
      <c r="Y566" s="6" t="s">
        <v>3098</v>
      </c>
      <c r="Z566" s="9" t="s">
        <v>3246</v>
      </c>
      <c r="AA566" s="12" t="str">
        <f t="shared" si="1"/>
        <v>{
    "id": "M6-MyM-31a-A-2-EN-EN",
    "stimulus": "&lt;p&gt;A chemist is making a solvent by mixing two substances with the following volumes. Which of the two amounts is greater? Drag to fill in the blanks.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v>
      </c>
      <c r="AB566" s="13" t="str">
        <f t="shared" si="2"/>
        <v>M6-MyM-31a-A-2</v>
      </c>
      <c r="AC566" s="13" t="str">
        <f t="shared" si="3"/>
        <v>M6-MyM-31a-A-2-EN</v>
      </c>
      <c r="AD566" s="8"/>
      <c r="AE566" s="8"/>
      <c r="AF566" s="13"/>
      <c r="AG566" s="8" t="s">
        <v>49</v>
      </c>
    </row>
    <row r="567" ht="112.5" customHeight="1">
      <c r="A567" s="6" t="s">
        <v>3214</v>
      </c>
      <c r="B567" s="10" t="s">
        <v>3215</v>
      </c>
      <c r="C567" s="29" t="s">
        <v>69</v>
      </c>
      <c r="D567" s="7" t="s">
        <v>36</v>
      </c>
      <c r="E567" s="6"/>
      <c r="F567" s="11" t="s">
        <v>3247</v>
      </c>
      <c r="G567" s="10" t="s">
        <v>2106</v>
      </c>
      <c r="H567" s="12"/>
      <c r="I567" s="6" t="s">
        <v>212</v>
      </c>
      <c r="J567" s="6" t="s">
        <v>196</v>
      </c>
      <c r="K567" s="11" t="s">
        <v>3112</v>
      </c>
      <c r="L567" s="10" t="s">
        <v>3240</v>
      </c>
      <c r="M567" s="17" t="s">
        <v>43</v>
      </c>
      <c r="N567" s="10" t="s">
        <v>3114</v>
      </c>
      <c r="O567" s="10" t="s">
        <v>3241</v>
      </c>
      <c r="P567" s="12"/>
      <c r="Q567" s="13"/>
      <c r="R567" s="12"/>
      <c r="S567" s="12"/>
      <c r="T567" s="12"/>
      <c r="U567" s="12"/>
      <c r="V567" s="12"/>
      <c r="W567" s="12"/>
      <c r="X567" s="13"/>
      <c r="Y567" s="6" t="s">
        <v>3098</v>
      </c>
      <c r="Z567" s="9" t="s">
        <v>3248</v>
      </c>
      <c r="AA567" s="12" t="str">
        <f t="shared" si="1"/>
        <v>{
    "id": "M6-MyM-31a-A-3-EN-EN",
    "stimulus": "&lt;p&gt;In Albert and Maggie's wedding, the following amounts of lemon and orange soda were drunk respectively. Which were the most and the least drunk? Drag to fill in the blanks.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v>
      </c>
      <c r="AB567" s="13" t="str">
        <f t="shared" si="2"/>
        <v>M6-MyM-31a-A-3</v>
      </c>
      <c r="AC567" s="13" t="str">
        <f t="shared" si="3"/>
        <v>M6-MyM-31a-A-3-EN</v>
      </c>
      <c r="AD567" s="8"/>
      <c r="AE567" s="8"/>
      <c r="AF567" s="13"/>
      <c r="AG567" s="8" t="s">
        <v>49</v>
      </c>
    </row>
    <row r="568" ht="112.5" customHeight="1">
      <c r="A568" s="6" t="s">
        <v>3249</v>
      </c>
      <c r="B568" s="10" t="s">
        <v>3250</v>
      </c>
      <c r="C568" s="27" t="s">
        <v>35</v>
      </c>
      <c r="D568" s="7" t="s">
        <v>36</v>
      </c>
      <c r="E568" s="6"/>
      <c r="F568" s="11" t="s">
        <v>3251</v>
      </c>
      <c r="G568" s="10"/>
      <c r="H568" s="12"/>
      <c r="I568" s="6" t="s">
        <v>212</v>
      </c>
      <c r="J568" s="8" t="s">
        <v>2561</v>
      </c>
      <c r="K568" s="10" t="s">
        <v>3252</v>
      </c>
      <c r="L568" s="11" t="s">
        <v>3253</v>
      </c>
      <c r="M568" s="17" t="s">
        <v>43</v>
      </c>
      <c r="N568" s="11" t="s">
        <v>3254</v>
      </c>
      <c r="O568" s="11" t="s">
        <v>3255</v>
      </c>
      <c r="P568" s="12"/>
      <c r="Q568" s="13"/>
      <c r="R568" s="12"/>
      <c r="S568" s="12"/>
      <c r="T568" s="12"/>
      <c r="U568" s="12"/>
      <c r="V568" s="12"/>
      <c r="W568" s="12"/>
      <c r="X568" s="13"/>
      <c r="Y568" s="6" t="s">
        <v>3098</v>
      </c>
      <c r="Z568" s="9" t="s">
        <v>3256</v>
      </c>
      <c r="AA568" s="12" t="str">
        <f t="shared" si="1"/>
        <v>{
    "id": "M6-MyM-31b-I-1-EN-EN",
    "stimulus": "What is the equivalent of {{Q1}} gal? (1 gallon = 3.79 liters)",
    "hint": "&lt;p&gt;The way to calculate this equivalence is:&lt;/p&gt;&lt;p style=\"text-align: center\"&gt;{{Q1}} gal = {{Q1}} × 3.79 = ...&lt;/p&gt;",
    "feedback": "&lt;p&gt;The way to calculate this equivalence is:&lt;/p&gt;&lt;p style=\"text-align: center\"&gt;{{Q1}} gal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v>
      </c>
      <c r="AB568" s="13" t="str">
        <f t="shared" si="2"/>
        <v>M6-MyM-31b-I-1</v>
      </c>
      <c r="AC568" s="13" t="str">
        <f t="shared" si="3"/>
        <v>M6-MyM-31b-I-1-EN</v>
      </c>
      <c r="AD568" s="8"/>
      <c r="AE568" s="8"/>
      <c r="AF568" s="13"/>
      <c r="AG568" s="8" t="s">
        <v>49</v>
      </c>
    </row>
    <row r="569" ht="112.5" customHeight="1">
      <c r="A569" s="6" t="s">
        <v>3249</v>
      </c>
      <c r="B569" s="10" t="s">
        <v>3250</v>
      </c>
      <c r="C569" s="27" t="s">
        <v>35</v>
      </c>
      <c r="D569" s="7" t="s">
        <v>36</v>
      </c>
      <c r="E569" s="6"/>
      <c r="F569" s="11" t="s">
        <v>3257</v>
      </c>
      <c r="G569" s="10"/>
      <c r="H569" s="12"/>
      <c r="I569" s="6" t="s">
        <v>212</v>
      </c>
      <c r="J569" s="8" t="s">
        <v>2561</v>
      </c>
      <c r="K569" s="10" t="s">
        <v>3252</v>
      </c>
      <c r="L569" s="11" t="s">
        <v>3258</v>
      </c>
      <c r="M569" s="17" t="s">
        <v>43</v>
      </c>
      <c r="N569" s="11" t="s">
        <v>3259</v>
      </c>
      <c r="O569" s="11" t="s">
        <v>3260</v>
      </c>
      <c r="P569" s="12"/>
      <c r="Q569" s="13"/>
      <c r="R569" s="12"/>
      <c r="S569" s="12"/>
      <c r="T569" s="12"/>
      <c r="U569" s="12"/>
      <c r="V569" s="12"/>
      <c r="W569" s="12"/>
      <c r="X569" s="13"/>
      <c r="Y569" s="6" t="s">
        <v>3098</v>
      </c>
      <c r="Z569" s="9" t="s">
        <v>3261</v>
      </c>
      <c r="AA569" s="12" t="str">
        <f t="shared" si="1"/>
        <v>{
    "id": "M6-MyM-31b-I-2-EN-EN",
    "stimulus": "What is the equivalent of {{Q1}} fl oz? (1 fluid ounce = 29.6 mililiters)",
    "hint": "&lt;p&gt;The way to calculate this equivalence is:&lt;/p&gt;&lt;p style=\"text-align: center\"&gt;{{Q1}} fl oz = {{Q1}} × 29.6 = ...&lt;/p&gt;",
    "feedback": "&lt;p&gt;The way to calculate this equivalence is:&lt;/p&gt;&lt;p style=\"text-align: center\"&gt;{{Q1}} fl oz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v>
      </c>
      <c r="AB569" s="13" t="str">
        <f t="shared" si="2"/>
        <v>M6-MyM-31b-I-2</v>
      </c>
      <c r="AC569" s="13" t="str">
        <f t="shared" si="3"/>
        <v>M6-MyM-31b-I-2-EN</v>
      </c>
      <c r="AD569" s="8"/>
      <c r="AE569" s="8"/>
      <c r="AF569" s="13"/>
      <c r="AG569" s="8" t="s">
        <v>49</v>
      </c>
    </row>
    <row r="570" ht="112.5" customHeight="1">
      <c r="A570" s="6" t="s">
        <v>3249</v>
      </c>
      <c r="B570" s="10" t="s">
        <v>3250</v>
      </c>
      <c r="C570" s="27" t="s">
        <v>35</v>
      </c>
      <c r="D570" s="7" t="s">
        <v>36</v>
      </c>
      <c r="E570" s="6"/>
      <c r="F570" s="11" t="s">
        <v>3262</v>
      </c>
      <c r="G570" s="10"/>
      <c r="H570" s="12"/>
      <c r="I570" s="6" t="s">
        <v>212</v>
      </c>
      <c r="J570" s="8" t="s">
        <v>2561</v>
      </c>
      <c r="K570" s="10" t="s">
        <v>3252</v>
      </c>
      <c r="L570" s="11" t="s">
        <v>3263</v>
      </c>
      <c r="M570" s="17" t="s">
        <v>43</v>
      </c>
      <c r="N570" s="24" t="s">
        <v>3264</v>
      </c>
      <c r="O570" s="24" t="s">
        <v>3265</v>
      </c>
      <c r="P570" s="12"/>
      <c r="Q570" s="13"/>
      <c r="R570" s="12"/>
      <c r="S570" s="12"/>
      <c r="T570" s="12"/>
      <c r="U570" s="12"/>
      <c r="V570" s="12"/>
      <c r="W570" s="12"/>
      <c r="X570" s="13"/>
      <c r="Y570" s="6" t="s">
        <v>3098</v>
      </c>
      <c r="Z570" s="9" t="s">
        <v>3266</v>
      </c>
      <c r="AA570" s="12" t="str">
        <f t="shared" si="1"/>
        <v>{
    "id": "M6-MyM-31b-I-3-EN-EN",
    "stimulus": "What is the equivalent of {{T1}} l? (1 pint = 2.11 liters).",
    "hint": "&lt;p&gt;The way to calculate this equivalence is:&lt;/p&gt;&lt;p style=\"text-align: center\"&gt;{{T1}} l = {{T1}} : 2.11 = ...&lt;/p&gt;",
    "feedback": "&lt;p&gt;The way to calculate this equivalence is:&lt;/p&gt;&lt;p style=\"text-align: center\"&gt;{{T1}} l = {{T1}} : 2.11 = {{Q1}} pt&lt;/p&gt;",
    "seed": {
        "parameters": [
            {
                "name": "Q1",
                "label": null,
                "min": 5,
                "max": 20,
                "step": 1
            },
            {
                "name": "Q2",
                "label": null,
                "min": 5,
                "max": 20,
                "step": 1
            },
            {
                "name": "Q3",
                "label": null,
                "min": 5,
                "max": 20,
                "step": 1
            }
        ],
        "calculated": [
            {
                "name": "T1",
                "label": "{{function}}",
                "function": "Lemonlib.round({{Q1}}*2.11, 2)",
                "temp": true
            },
            {
                "name": "A1",
                "label": "{{Q1}} pt"
            },
            {
                "name": "A2",
                "label": "{{Q2}} pt",
                "incorrect": true
            },
            {
                "name": "A3",
                "label": "{{Q3}} pt",
                "incorrect": true
            }
        ],
        "uniques": true
    },
    "algorithm": {
        "name": "trueFalse",
        "template": "Multiple choice – standard",
        "params": {
            "countCorrect": 1,
            "countIncorrect": 2,
            "showCheckIcon": false,
            "columns": 3
        }
    }
}</v>
      </c>
      <c r="AB570" s="13" t="str">
        <f t="shared" si="2"/>
        <v>M6-MyM-31b-I-3</v>
      </c>
      <c r="AC570" s="13" t="str">
        <f t="shared" si="3"/>
        <v>M6-MyM-31b-I-3-EN</v>
      </c>
      <c r="AD570" s="8"/>
      <c r="AE570" s="8"/>
      <c r="AF570" s="13"/>
      <c r="AG570" s="8" t="s">
        <v>49</v>
      </c>
    </row>
    <row r="571" ht="112.5" customHeight="1">
      <c r="A571" s="6" t="s">
        <v>3249</v>
      </c>
      <c r="B571" s="10" t="s">
        <v>3250</v>
      </c>
      <c r="C571" s="27" t="s">
        <v>35</v>
      </c>
      <c r="D571" s="7" t="s">
        <v>36</v>
      </c>
      <c r="E571" s="6"/>
      <c r="F571" s="11" t="s">
        <v>3267</v>
      </c>
      <c r="G571" s="10"/>
      <c r="H571" s="12"/>
      <c r="I571" s="6" t="s">
        <v>212</v>
      </c>
      <c r="J571" s="8" t="s">
        <v>2561</v>
      </c>
      <c r="K571" s="10" t="s">
        <v>3252</v>
      </c>
      <c r="L571" s="11" t="s">
        <v>3268</v>
      </c>
      <c r="M571" s="17" t="s">
        <v>43</v>
      </c>
      <c r="N571" s="24" t="s">
        <v>3269</v>
      </c>
      <c r="O571" s="24" t="s">
        <v>3270</v>
      </c>
      <c r="P571" s="12"/>
      <c r="Q571" s="13"/>
      <c r="R571" s="12"/>
      <c r="S571" s="12"/>
      <c r="T571" s="12"/>
      <c r="U571" s="12"/>
      <c r="V571" s="12"/>
      <c r="W571" s="12"/>
      <c r="X571" s="13"/>
      <c r="Y571" s="6" t="s">
        <v>3098</v>
      </c>
      <c r="Z571" s="9" t="s">
        <v>3271</v>
      </c>
      <c r="AA571" s="12" t="str">
        <f t="shared" si="1"/>
        <v>{
    "id": "M6-MyM-31b-I-4-EN-EN",
    "stimulus": "What is the equivalent of {{T1}} l? (1 cup = 0.24 liters).",
    "hint": "&lt;p&gt;The way to calculate this equivalence is:&lt;/p&gt;&lt;p style=\"text-align: center\"&gt;{{T1}} l = {{T1}} : 0.24 = ...&lt;/p&gt;",
    "feedback": "&lt;p&gt;The way to calculate this equivalence is:&lt;/p&gt;&lt;p style=\"text-align: center\"&gt;{{T1}} l = {{T1}} : 0.24 = {{Q1}} c&lt;/p&gt;",
    "seed": {
        "parameters": [
            {
                "name": "Q1",
                "label": null,
                "min": 5,
                "max": 20,
                "step": 1
            },
            {
                "name": "Q2",
                "label": null,
                "min": 5,
                "max": 20,
                "step": 1
            },
            {
                "name": "Q3",
                "label": null,
                "min": 5,
                "max": 20,
                "step": 1
            }
        ],
        "calculated": [
            {
                "name": "T1",
                "label": "{{function}}",
                "function": "Lemonlib.round({{Q1}}*0.24, 2)",
                "temp": true
            },
            {
                "name": "A1",
                "label": "{{Q1}} c"
            },
            {
                "name": "A2",
                "label": "{{Q2}} c",
                "incorrect": true
            },
            {
                "name": "A3",
                "label": "{{Q3}} c",
                "incorrect": true
            }
        ],
        "uniques": true
    },
    "algorithm": {
        "name": "trueFalse",
        "template": "Multiple choice – standard",
        "params": {
            "countCorrect": 1,
            "countIncorrect": 2,
            "showCheckIcon": false,
            "columns": 3
        }
    }
}</v>
      </c>
      <c r="AB571" s="13" t="str">
        <f t="shared" si="2"/>
        <v>M6-MyM-31b-I-4</v>
      </c>
      <c r="AC571" s="13" t="str">
        <f t="shared" si="3"/>
        <v>M6-MyM-31b-I-4-EN</v>
      </c>
      <c r="AD571" s="8"/>
      <c r="AE571" s="8"/>
      <c r="AF571" s="13"/>
      <c r="AG571" s="8" t="s">
        <v>49</v>
      </c>
    </row>
    <row r="572" ht="112.5" customHeight="1">
      <c r="A572" s="6" t="s">
        <v>3249</v>
      </c>
      <c r="B572" s="10" t="s">
        <v>3250</v>
      </c>
      <c r="C572" s="28" t="s">
        <v>50</v>
      </c>
      <c r="D572" s="7" t="s">
        <v>36</v>
      </c>
      <c r="E572" s="6"/>
      <c r="F572" s="11" t="s">
        <v>3272</v>
      </c>
      <c r="G572" s="11" t="s">
        <v>3273</v>
      </c>
      <c r="H572" s="12"/>
      <c r="I572" s="6" t="s">
        <v>212</v>
      </c>
      <c r="J572" s="8" t="s">
        <v>168</v>
      </c>
      <c r="K572" s="10" t="s">
        <v>3274</v>
      </c>
      <c r="L572" s="10" t="s">
        <v>3275</v>
      </c>
      <c r="M572" s="6" t="s">
        <v>43</v>
      </c>
      <c r="N572" s="24" t="s">
        <v>3276</v>
      </c>
      <c r="O572" s="24" t="s">
        <v>3277</v>
      </c>
      <c r="P572" s="12"/>
      <c r="Q572" s="13"/>
      <c r="R572" s="12"/>
      <c r="S572" s="12"/>
      <c r="T572" s="12"/>
      <c r="U572" s="12"/>
      <c r="V572" s="12"/>
      <c r="W572" s="12"/>
      <c r="X572" s="13"/>
      <c r="Y572" s="6" t="s">
        <v>3098</v>
      </c>
      <c r="Z572" s="9" t="s">
        <v>3278</v>
      </c>
      <c r="AA572" s="12" t="str">
        <f t="shared" si="1"/>
        <v>{
    "id": "M6-MyM-31b-E-1-EN-EN",
    "stimulus": "&lt;p&gt;Calculate this equivalence (1 quart = 0.95 liters). Round the result to teh hundreths.&lt;/p&gt;",
    "template": "&lt;p style=\"text-align:center;\"&gt;{{Q1}} l = {{response}} qt&lt;/p&gt;",
    "hint": "&lt;p&gt;The way to calculate this equivalence is:&lt;/p&gt;&lt;p style=\"text-align: center\"&gt;{{Q1}} l = {{Q1}} : 0.95 = ...&lt;/p&gt;",
    "feedback": "&lt;p&gt;The way to calculate this equivalence is:&lt;/p&gt;&lt;p style=\"text-align: center\"&gt;{{Q1}} l = {{Q1}} : 0.95 = {{A1}} qt&lt;/p&gt;",
    "seed": {
        "parameters": [
            {
                "name": "Q1",
                "label": null,
                "min": 5,
                "max": 20,
                "step": 1
            }
        ],
        "calculated": [
            {
                "name": "A1",
                "label": "{{function}}",
                "function": "Lemonlib.round({{Q1}}/0.95, 2)"
            }
        ],
        "uniques": true
    },
    "algorithm": {
        "name": "calculateOperation",
        "params": {
            "method": "equivLiteral",
            "keyboard": "INTERMEDIATE"
        }
    }
}</v>
      </c>
      <c r="AB572" s="13" t="str">
        <f t="shared" si="2"/>
        <v>M6-MyM-31b-E-1</v>
      </c>
      <c r="AC572" s="13" t="str">
        <f t="shared" si="3"/>
        <v>M6-MyM-31b-E-1-EN</v>
      </c>
      <c r="AD572" s="8"/>
      <c r="AE572" s="8"/>
      <c r="AF572" s="13"/>
      <c r="AG572" s="8" t="s">
        <v>49</v>
      </c>
    </row>
    <row r="573" ht="112.5" customHeight="1">
      <c r="A573" s="6" t="s">
        <v>3249</v>
      </c>
      <c r="B573" s="10" t="s">
        <v>3250</v>
      </c>
      <c r="C573" s="28" t="s">
        <v>50</v>
      </c>
      <c r="D573" s="7" t="s">
        <v>36</v>
      </c>
      <c r="E573" s="6"/>
      <c r="F573" s="11" t="s">
        <v>3279</v>
      </c>
      <c r="G573" s="11" t="s">
        <v>3280</v>
      </c>
      <c r="H573" s="12"/>
      <c r="I573" s="6" t="s">
        <v>212</v>
      </c>
      <c r="J573" s="8" t="s">
        <v>168</v>
      </c>
      <c r="K573" s="10" t="s">
        <v>3281</v>
      </c>
      <c r="L573" s="10" t="s">
        <v>3282</v>
      </c>
      <c r="M573" s="6" t="s">
        <v>43</v>
      </c>
      <c r="N573" s="24" t="s">
        <v>3283</v>
      </c>
      <c r="O573" s="24" t="s">
        <v>3284</v>
      </c>
      <c r="P573" s="12"/>
      <c r="Q573" s="13"/>
      <c r="R573" s="12"/>
      <c r="S573" s="12"/>
      <c r="T573" s="12"/>
      <c r="U573" s="12"/>
      <c r="V573" s="12"/>
      <c r="W573" s="12"/>
      <c r="X573" s="13"/>
      <c r="Y573" s="6" t="s">
        <v>3098</v>
      </c>
      <c r="Z573" s="9" t="s">
        <v>3285</v>
      </c>
      <c r="AA573" s="12" t="str">
        <f t="shared" si="1"/>
        <v>{
    "id": "M6-MyM-31b-E-2-EN-EN",
    "stimulus": "&lt;p&gt;Calculate this equivalence (1 fluid ounce = 29.6 mililiters). Round the result to the hundredths.&lt;/p&gt;",
    "template": "&lt;p style=\"text-align:center;\"&gt;{{Q1}} ml = {{response}} fl oz&lt;/p&gt;",
    "hint": "&lt;p&gt;The way to calculate this equivalence is:&lt;/p&gt;&lt;p style=\"text-align: center\"&gt;{{Q1}} ml = {{Q1}} : 29.6 = ...&lt;/p&gt;",
    "feedback": "&lt;p&gt;The way to calculate this equivalence is:&lt;/p&gt;&lt;p style=\"text-align: center\"&gt;{{Q1}} ml = {{Q1}} : 29.6 = {{A1}} fl oz&lt;/p&gt;",
    "seed": {
        "parameters": [
            {
                "name": "Q1",
                "label": null,
                "min": 50,
                "max": 200,
                "step": 1
            }
        ],
        "calculated": [
            {
                "name": "A1",
                "label": "{{function}}",
                "function": "Lemonlib.round({{Q1}}/29.6, 2)"
            }
        ],
        "uniques": true
    },
    "algorithm": {
        "name": "calculateOperation",
        "params": {
            "method": "equivLiteral",
            "keyboard": "INTERMEDIATE"
        }
    }
}</v>
      </c>
      <c r="AB573" s="13" t="str">
        <f t="shared" si="2"/>
        <v>M6-MyM-31b-E-2</v>
      </c>
      <c r="AC573" s="13" t="str">
        <f t="shared" si="3"/>
        <v>M6-MyM-31b-E-2-EN</v>
      </c>
      <c r="AD573" s="8"/>
      <c r="AE573" s="8"/>
      <c r="AF573" s="13"/>
      <c r="AG573" s="8" t="s">
        <v>49</v>
      </c>
    </row>
    <row r="574" ht="112.5" customHeight="1">
      <c r="A574" s="6" t="s">
        <v>3249</v>
      </c>
      <c r="B574" s="10" t="s">
        <v>3250</v>
      </c>
      <c r="C574" s="28" t="s">
        <v>50</v>
      </c>
      <c r="D574" s="7" t="s">
        <v>36</v>
      </c>
      <c r="E574" s="6"/>
      <c r="F574" s="11" t="s">
        <v>3286</v>
      </c>
      <c r="G574" s="11" t="s">
        <v>3287</v>
      </c>
      <c r="H574" s="12"/>
      <c r="I574" s="6" t="s">
        <v>212</v>
      </c>
      <c r="J574" s="8" t="s">
        <v>168</v>
      </c>
      <c r="K574" s="10" t="s">
        <v>3274</v>
      </c>
      <c r="L574" s="11" t="s">
        <v>3288</v>
      </c>
      <c r="M574" s="6" t="s">
        <v>43</v>
      </c>
      <c r="N574" s="11" t="s">
        <v>3289</v>
      </c>
      <c r="O574" s="24" t="s">
        <v>3290</v>
      </c>
      <c r="P574" s="12"/>
      <c r="Q574" s="13"/>
      <c r="R574" s="12"/>
      <c r="S574" s="12"/>
      <c r="T574" s="12"/>
      <c r="U574" s="12"/>
      <c r="V574" s="12"/>
      <c r="W574" s="12"/>
      <c r="X574" s="13"/>
      <c r="Y574" s="6" t="s">
        <v>3098</v>
      </c>
      <c r="Z574" s="9" t="s">
        <v>3291</v>
      </c>
      <c r="AA574" s="12" t="str">
        <f t="shared" si="1"/>
        <v>{
    "id": "M6-MyM-31b-E-3-EN-EN",
    "stimulus": "&lt;p&gt;Calculate this equivalence (1 pint = 2.11 liters).&lt;/p&gt;",
    "template": "&lt;p style=\"text-align:center;\"&gt;{{Q1}} pt = {{response}} l&lt;/p&gt;",
    "hint": "&lt;p&gt;The way to calculate this equivalence is:&lt;/p&gt;&lt;p style=\"text-align: center\"&gt;{{Q1}} pt = {{Q1}} × 2.11 = ...&lt;/p&gt;",
    "feedback": "&lt;p&gt;The way to calculate this equivalence is:&lt;/p&gt;&lt;p style=\"text-align: center\"&gt;{{Q1}} pt = {{Q1}} × 2.11 = {{A1}} l&lt;/p&gt;",
    "seed": {
        "parameters": [
            {
                "name": "Q1",
                "label": null,
                "min": 5,
                "max": 20,
                "step": 1
            }
        ],
        "calculated": [
            {
                "name": "A1",
                "label": "{{function}}",
                "function": "Lemonlib.round({{Q1}}*2.11, 2)"
            }
        ],
        "uniques": true
    },
    "algorithm": {
        "name": "calculateOperation",
        "params": {
            "method": "equivLiteral",
            "keyboard": "INTERMEDIATE"
        }
    }
}</v>
      </c>
      <c r="AB574" s="13" t="str">
        <f t="shared" si="2"/>
        <v>M6-MyM-31b-E-3</v>
      </c>
      <c r="AC574" s="13" t="str">
        <f t="shared" si="3"/>
        <v>M6-MyM-31b-E-3-EN</v>
      </c>
      <c r="AD574" s="8"/>
      <c r="AE574" s="8"/>
      <c r="AF574" s="13"/>
      <c r="AG574" s="8" t="s">
        <v>49</v>
      </c>
    </row>
    <row r="575" ht="112.5" customHeight="1">
      <c r="A575" s="6" t="s">
        <v>3249</v>
      </c>
      <c r="B575" s="10" t="s">
        <v>3250</v>
      </c>
      <c r="C575" s="28" t="s">
        <v>50</v>
      </c>
      <c r="D575" s="7" t="s">
        <v>36</v>
      </c>
      <c r="E575" s="6"/>
      <c r="F575" s="11" t="s">
        <v>3292</v>
      </c>
      <c r="G575" s="11" t="s">
        <v>3293</v>
      </c>
      <c r="H575" s="12"/>
      <c r="I575" s="6" t="s">
        <v>212</v>
      </c>
      <c r="J575" s="8" t="s">
        <v>168</v>
      </c>
      <c r="K575" s="10" t="s">
        <v>3274</v>
      </c>
      <c r="L575" s="11" t="s">
        <v>3294</v>
      </c>
      <c r="M575" s="6" t="s">
        <v>43</v>
      </c>
      <c r="N575" s="11" t="s">
        <v>3295</v>
      </c>
      <c r="O575" s="24" t="s">
        <v>3296</v>
      </c>
      <c r="P575" s="12"/>
      <c r="Q575" s="13"/>
      <c r="R575" s="12"/>
      <c r="S575" s="12"/>
      <c r="T575" s="12"/>
      <c r="U575" s="12"/>
      <c r="V575" s="12"/>
      <c r="W575" s="12"/>
      <c r="X575" s="13"/>
      <c r="Y575" s="6" t="s">
        <v>3098</v>
      </c>
      <c r="Z575" s="9" t="s">
        <v>3297</v>
      </c>
      <c r="AA575" s="12" t="str">
        <f t="shared" si="1"/>
        <v>{
    "id": "M6-MyM-31b-E-4-EN-EN",
    "stimulus": "&lt;p&gt;Calculate this equivalence (1 cup = 0.24 liters).&lt;/p&gt;",
    "template": "&lt;p style=\"text-align:center;\"&gt;{{Q1}} c = {{response}} l&lt;/p&gt;",
    "hint": "&lt;p&gt;The way to calculate this equivalence is:&lt;/p&gt;&lt;p style=\"text-align: center\"&gt;{{Q1}} c = {{Q1}} × 0.24 = ...&lt;/p&gt;",
    "feedback": "&lt;p&gt;The way to calculate this equivalence is:&lt;/p&gt;&lt;p style=\"text-align: center\"&gt;{{Q1}} c = {{Q1}} × 0.24 = {{A1}} l&lt;/p&gt;",
    "seed": {
        "parameters": [
            {
                "name": "Q1",
                "label": null,
                "min": 5,
                "max": 20,
                "step": 1
            }
        ],
        "calculated": [
            {
                "name": "A1",
                "label": "{{function}}",
                "function": "Lemonlib.round({{Q1}}*0.24, 2)"
            }
        ],
        "uniques": true
    },
    "algorithm": {
        "name": "calculateOperation",
        "params": {
            "method": "equivLiteral",
            "keyboard": "INTERMEDIATE"
        }
    }
}</v>
      </c>
      <c r="AB575" s="13" t="str">
        <f t="shared" si="2"/>
        <v>M6-MyM-31b-E-4</v>
      </c>
      <c r="AC575" s="13" t="str">
        <f t="shared" si="3"/>
        <v>M6-MyM-31b-E-4-EN</v>
      </c>
      <c r="AD575" s="8"/>
      <c r="AE575" s="8"/>
      <c r="AF575" s="13"/>
      <c r="AG575" s="8" t="s">
        <v>49</v>
      </c>
    </row>
    <row r="576" ht="112.5" customHeight="1">
      <c r="A576" s="6" t="s">
        <v>3249</v>
      </c>
      <c r="B576" s="10" t="s">
        <v>3250</v>
      </c>
      <c r="C576" s="29" t="s">
        <v>69</v>
      </c>
      <c r="D576" s="7" t="s">
        <v>36</v>
      </c>
      <c r="E576" s="6"/>
      <c r="F576" s="11" t="s">
        <v>3298</v>
      </c>
      <c r="G576" s="11" t="s">
        <v>3299</v>
      </c>
      <c r="H576" s="12"/>
      <c r="I576" s="6" t="s">
        <v>212</v>
      </c>
      <c r="J576" s="8" t="s">
        <v>168</v>
      </c>
      <c r="K576" s="10" t="s">
        <v>3300</v>
      </c>
      <c r="L576" s="10" t="s">
        <v>3301</v>
      </c>
      <c r="M576" s="6" t="s">
        <v>43</v>
      </c>
      <c r="N576" s="24" t="s">
        <v>3302</v>
      </c>
      <c r="O576" s="24" t="s">
        <v>3303</v>
      </c>
      <c r="P576" s="12"/>
      <c r="Q576" s="13"/>
      <c r="R576" s="12"/>
      <c r="S576" s="12"/>
      <c r="T576" s="12"/>
      <c r="U576" s="12"/>
      <c r="V576" s="12"/>
      <c r="W576" s="12"/>
      <c r="X576" s="13"/>
      <c r="Y576" s="6" t="s">
        <v>3098</v>
      </c>
      <c r="Z576" s="9" t="s">
        <v>3304</v>
      </c>
      <c r="AA576" s="12" t="str">
        <f t="shared" si="1"/>
        <v>{
    "id": "M6-MyM-31b-A-1-EN-EN",
    "stimulus": "&lt;p&gt;To prepare a recipe, chef Anthony needs to use {{Q1}} l of milk. How many cups is this equivalent to? (1 cup = 0.24 liters)&lt;/p&gt;",
    "template": "&lt;p&gt;He will use {{response}} c.&lt;/p&gt;",
    "hint": "&lt;p&gt;The way to calculate this equivalence is:&lt;/p&gt;&lt;p style=\"text-align: center\"&gt;{{Q1}} l = {{Q1}} : 0.24 = ...&lt;/p&gt;",
    "feedback": "&lt;p&gt;The way to calculate this equivalence is:&lt;/p&gt;&lt;p style=\"text-align: center\"&gt;{{Q1}} l = {{Q1}} : 0.24 = {{A1}} c&lt;/p&gt;",
    "seed": {
        "parameters": [
            {
                "name": "Q1",
                "label": null,
                "min": 0.5,
                "max": 1,
                "step": 0.1
            }
        ],
        "calculated": [
            {
                "name": "A1",
                "label": "{{function}}",
                "function": "Lemonlib.round({{Q1}}/0.24, 2)"
            }
        ],
        "uniques": true
    },
    "algorithm": {
        "name": "calculateOperation",
        "params": {
            "method": "equivLiteral",
            "keyboard": "INTERMEDIATE"
        }
    }
}</v>
      </c>
      <c r="AB576" s="13" t="str">
        <f t="shared" si="2"/>
        <v>M6-MyM-31b-A-1</v>
      </c>
      <c r="AC576" s="13" t="str">
        <f t="shared" si="3"/>
        <v>M6-MyM-31b-A-1-EN</v>
      </c>
      <c r="AD576" s="8"/>
      <c r="AE576" s="8"/>
      <c r="AF576" s="13"/>
      <c r="AG576" s="8" t="s">
        <v>49</v>
      </c>
    </row>
    <row r="577" ht="112.5" customHeight="1">
      <c r="A577" s="6" t="s">
        <v>3249</v>
      </c>
      <c r="B577" s="10" t="s">
        <v>3250</v>
      </c>
      <c r="C577" s="29" t="s">
        <v>69</v>
      </c>
      <c r="D577" s="7" t="s">
        <v>36</v>
      </c>
      <c r="E577" s="6"/>
      <c r="F577" s="11" t="s">
        <v>3305</v>
      </c>
      <c r="G577" s="11" t="s">
        <v>3306</v>
      </c>
      <c r="H577" s="12"/>
      <c r="I577" s="6" t="s">
        <v>212</v>
      </c>
      <c r="J577" s="8" t="s">
        <v>168</v>
      </c>
      <c r="K577" s="10" t="s">
        <v>3307</v>
      </c>
      <c r="L577" s="10" t="s">
        <v>3308</v>
      </c>
      <c r="M577" s="17" t="s">
        <v>43</v>
      </c>
      <c r="N577" s="24" t="s">
        <v>3309</v>
      </c>
      <c r="O577" s="24" t="s">
        <v>3310</v>
      </c>
      <c r="P577" s="12"/>
      <c r="Q577" s="13"/>
      <c r="R577" s="12"/>
      <c r="S577" s="12"/>
      <c r="T577" s="12"/>
      <c r="U577" s="12"/>
      <c r="V577" s="12"/>
      <c r="W577" s="12"/>
      <c r="X577" s="13"/>
      <c r="Y577" s="6" t="s">
        <v>3098</v>
      </c>
      <c r="Z577" s="9" t="s">
        <v>3311</v>
      </c>
      <c r="AA577" s="12" t="str">
        <f t="shared" si="1"/>
        <v>{
    "id": "M6-MyM-31b-A-2-EN-EN",
    "stimulus": "&lt;p&gt;A movie theater has purchased {{Q1}} l of soft drinks, but they are not sure if they will have room to store them in their warehouse. Since they used to buy soft drinks in gallons, they need to know the equivalence in gallons. Can you calculate this conversion? (1 gallon = 3.79 liters)&lt;/p&gt;",
    "template": "&lt;p&gt;{{Q1}} l is equivalent to {{response}} gal.&lt;/p&gt;",
    "hint": "&lt;p&gt;The way to calculate this equivalence is:&lt;/p&gt;&lt;p style=\"text-align: center\"&gt;{{Q1}} l = {{Q1}} : 3.79 = ...&lt;/p&gt;",
    "feedback": "&lt;p&gt;The way to calculate this equivalence is:&lt;/p&gt;&lt;p style=\"text-align: center\"&gt;{{Q1}} l = {{Q1}} : 3.79 = {{A1}} gal&lt;/p&gt;",
    "seed": {
        "parameters": [
            {
                "name": "Q1",
                "label": null,
                "min": 50,
                "max": 100,
                "step": 0.5
            }
        ],
        "calculated": [
            {
                "name": "A1",
                "label": "{{function}}",
                "function": "Lemonlib.round({{Q1}}/3.79, 2)"
            }
        ],
        "uniques": true
    },
    "algorithm": {
        "name": "calculateOperation",
        "params": {
            "method": "equivLiteral",
            "keyboard": "INTERMEDIATE"
        }
    }
}</v>
      </c>
      <c r="AB577" s="13" t="str">
        <f t="shared" si="2"/>
        <v>M6-MyM-31b-A-2</v>
      </c>
      <c r="AC577" s="13" t="str">
        <f t="shared" si="3"/>
        <v>M6-MyM-31b-A-2-EN</v>
      </c>
      <c r="AD577" s="8"/>
      <c r="AE577" s="8"/>
      <c r="AF577" s="13"/>
      <c r="AG577" s="8" t="s">
        <v>49</v>
      </c>
    </row>
    <row r="578" ht="112.5" customHeight="1">
      <c r="A578" s="6" t="s">
        <v>3249</v>
      </c>
      <c r="B578" s="10" t="s">
        <v>3250</v>
      </c>
      <c r="C578" s="29" t="s">
        <v>69</v>
      </c>
      <c r="D578" s="7" t="s">
        <v>36</v>
      </c>
      <c r="E578" s="6"/>
      <c r="F578" s="11" t="s">
        <v>3312</v>
      </c>
      <c r="G578" s="11" t="s">
        <v>3313</v>
      </c>
      <c r="H578" s="12"/>
      <c r="I578" s="6" t="s">
        <v>212</v>
      </c>
      <c r="J578" s="8" t="s">
        <v>168</v>
      </c>
      <c r="K578" s="10" t="s">
        <v>3314</v>
      </c>
      <c r="L578" s="10" t="s">
        <v>3315</v>
      </c>
      <c r="M578" s="17" t="s">
        <v>43</v>
      </c>
      <c r="N578" s="24" t="s">
        <v>3316</v>
      </c>
      <c r="O578" s="24" t="s">
        <v>3317</v>
      </c>
      <c r="P578" s="12"/>
      <c r="Q578" s="13"/>
      <c r="R578" s="12"/>
      <c r="S578" s="12"/>
      <c r="T578" s="12"/>
      <c r="U578" s="12"/>
      <c r="V578" s="12"/>
      <c r="W578" s="12"/>
      <c r="X578" s="13"/>
      <c r="Y578" s="6" t="s">
        <v>3098</v>
      </c>
      <c r="Z578" s="9" t="s">
        <v>3318</v>
      </c>
      <c r="AA578" s="12" t="str">
        <f t="shared" si="1"/>
        <v>{
    "id": "M6-MyM-31b-A-3-EN-EN",
    "stimulus": "&lt;p&gt;In his country house, Elijah has a water tank with a capacity of {{Q1}} qt. How many liters could he fill it with? (1 quart = 0.95 liters)&lt;/p&gt;",
    "template": "&lt;p&gt;The tank has a capacity of {{response}} l.&lt;/p&gt;",
    "hint": "&lt;p&gt;The way to calculate this equivalence is:&lt;/p&gt;&lt;p style=\"text-align: center\"&gt;{{Q1}} qt = {{Q1}} × 0.95 = ...&lt;/p&gt;",
    "feedback": "&lt;p&gt;The way to calculate this equivalence is:&lt;/p&gt;&lt;p style=\"text-align: center\"&gt;{{Q1}} qt = {{Q1}} × 0.95 = {{A1}} l&lt;/p&gt;",
    "seed": {
        "parameters": [
            {
                "name": "Q1",
                "label": null,
                "min": 1000,
                "max": 2000,
                "step": 10
            }
        ],
        "calculated": [
            {
                "name": "A1",
                "label": "{{function}}",
                "function": "{{Q1}}*0.95"
            }
        ],
        "uniques": true
    },
    "algorithm": {
        "name": "calculateOperation",
        "params": {
            "method": "equivLiteral",
            "keyboard": "INTERMEDIATE"
        }
    }
}</v>
      </c>
      <c r="AB578" s="13" t="str">
        <f t="shared" si="2"/>
        <v>M6-MyM-31b-A-3</v>
      </c>
      <c r="AC578" s="13" t="str">
        <f t="shared" si="3"/>
        <v>M6-MyM-31b-A-3-EN</v>
      </c>
      <c r="AD578" s="8"/>
      <c r="AE578" s="8"/>
      <c r="AF578" s="13"/>
      <c r="AG578" s="8" t="s">
        <v>49</v>
      </c>
    </row>
    <row r="579" ht="112.5" customHeight="1">
      <c r="A579" s="6" t="s">
        <v>3319</v>
      </c>
      <c r="B579" s="10" t="s">
        <v>3320</v>
      </c>
      <c r="C579" s="27" t="s">
        <v>35</v>
      </c>
      <c r="D579" s="7" t="s">
        <v>36</v>
      </c>
      <c r="E579" s="6"/>
      <c r="F579" s="11" t="s">
        <v>3321</v>
      </c>
      <c r="G579" s="11"/>
      <c r="H579" s="12"/>
      <c r="I579" s="6" t="s">
        <v>212</v>
      </c>
      <c r="J579" s="8" t="s">
        <v>162</v>
      </c>
      <c r="K579" s="11" t="s">
        <v>3322</v>
      </c>
      <c r="L579" s="11" t="s">
        <v>3323</v>
      </c>
      <c r="M579" s="17" t="s">
        <v>43</v>
      </c>
      <c r="N579" s="11" t="s">
        <v>3096</v>
      </c>
      <c r="O579" s="11" t="s">
        <v>3324</v>
      </c>
      <c r="P579" s="12"/>
      <c r="Q579" s="13"/>
      <c r="R579" s="12"/>
      <c r="S579" s="12"/>
      <c r="T579" s="12"/>
      <c r="U579" s="12"/>
      <c r="V579" s="12"/>
      <c r="W579" s="12"/>
      <c r="X579" s="13"/>
      <c r="Y579" s="6" t="s">
        <v>3098</v>
      </c>
      <c r="Z579" s="9" t="s">
        <v>3325</v>
      </c>
      <c r="AA579" s="12" t="str">
        <f t="shared" si="1"/>
        <v>{
    "id": "M6-MyM-32a-I-1-EN-EN",
    "stimulus": "&lt;p&gt;Select the smallest mass measurement (1 pound = 0.45 kilograms).&lt;/p&gt;",
    "hint": "&lt;p&gt;Convert all the measurements to the same unit.&lt;/p&gt;",
    "feedback": "&lt;p&gt;To compare these measurements, they must be converted to the same unit:&lt;/p&gt;{{T7.label}}{{T8.label}}{{T9.label}}&lt;p&gt;Therefore:&lt;/p&gt;&lt;p style=\"text-align: center\"&gt;{{T1}} lb &lt; {{T2}} lb &lt; {{T3}} lb&lt;/p&gt;",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lb&lt;/p&gt;'} else {'&lt;p style=\"text-align: center\"&gt;{{T4}} oz = {{T4}} : 16 = {{T1}} lb&lt;/p&gt;'}}",
                "temp": true
            },
            {
                "name": "T8",
                "label": "{{function}}",
                "function": "if ('{{Q5}}' == '*1') {''} else {if ('{{Q5}}' == '*0.45') {'&lt;p style=\"text-align: center\"&gt;{{T5}} kg = {{T5}} : 0.45 = {{T2}} lb&lt;/p&gt;'} else {'&lt;p style=\"text-align: center\"&gt;{{T5}} oz = {{T5}} : 16 = {{T2}} lb&lt;/p&gt;'}}",
                "temp": true
            },
            {
                "name": "T9",
                "label": "{{function}}",
                "function": "if ('{{Q6}}' == '*1') {''} else {if ('{{Q6}}' == '*0.45') {'&lt;p style=\"text-align: center\"&gt;{{T6}} kg = {{T6}} : 0.45 = {{T3}} lb&lt;/p&gt;'} else {'&lt;p style=\"text-align: center\"&gt;{{T6}} oz = {{T6}} : 16 = {{T3}} lb&lt;/p&gt;'}}",
                "temp": true
            },
            {
                "name": "A1",
                "label": "{{T4}} {{function}}",
                "function": "if ('{{Q4}}' == '*1') {'lb'} else {if ('{{Q4}}' == '*0.45') {'kg'} else {'oz'}}"
            },
            {
                "name": "A2",
                "label": "{{T5}} {{function}}",
                "function": "if ('{{Q5}}' == '*1') {'lb'} else {if ('{{Q5}}' == '*0.45') {'kg'} else {'oz'}}",
                "incorrect": true
            },
            {
                "name": "A3",
                "label": "{{T6}} {{function}}",
                "function": "if ('{{Q6}}' == '*1') {'lb'} else {if ('{{Q6}}' == '*0.45') {'kg'} else {'oz'}}",
                "incorrect": true
            }
        ],
        "uniques": true
    },
    "algorithm": {
        "name": "trueFalse",
        "template": "Multiple choice – standard",
        "params": {
            "countCorrect": 1,
            "countIncorrect": 2,
            "showCheckIcon": false,
            "columns": 3
        }
    }
}</v>
      </c>
      <c r="AB579" s="13" t="str">
        <f t="shared" si="2"/>
        <v>M6-MyM-32a-I-1</v>
      </c>
      <c r="AC579" s="13" t="str">
        <f t="shared" si="3"/>
        <v>M6-MyM-32a-I-1-EN</v>
      </c>
      <c r="AD579" s="8"/>
      <c r="AE579" s="8"/>
      <c r="AF579" s="13"/>
      <c r="AG579" s="8" t="s">
        <v>49</v>
      </c>
    </row>
    <row r="580" ht="112.5" customHeight="1">
      <c r="A580" s="6" t="s">
        <v>3319</v>
      </c>
      <c r="B580" s="10" t="s">
        <v>3320</v>
      </c>
      <c r="C580" s="27" t="s">
        <v>35</v>
      </c>
      <c r="D580" s="7" t="s">
        <v>36</v>
      </c>
      <c r="E580" s="6"/>
      <c r="F580" s="11" t="s">
        <v>3326</v>
      </c>
      <c r="G580" s="11"/>
      <c r="H580" s="12"/>
      <c r="I580" s="6" t="s">
        <v>212</v>
      </c>
      <c r="J580" s="8" t="s">
        <v>162</v>
      </c>
      <c r="K580" s="11" t="s">
        <v>3327</v>
      </c>
      <c r="L580" s="11" t="s">
        <v>3328</v>
      </c>
      <c r="M580" s="17" t="s">
        <v>43</v>
      </c>
      <c r="N580" s="11" t="s">
        <v>3096</v>
      </c>
      <c r="O580" s="11" t="s">
        <v>3329</v>
      </c>
      <c r="P580" s="12"/>
      <c r="Q580" s="13"/>
      <c r="R580" s="12"/>
      <c r="S580" s="12"/>
      <c r="T580" s="12"/>
      <c r="U580" s="12"/>
      <c r="V580" s="12"/>
      <c r="W580" s="12"/>
      <c r="X580" s="13"/>
      <c r="Y580" s="6" t="s">
        <v>3098</v>
      </c>
      <c r="Z580" s="9" t="s">
        <v>3330</v>
      </c>
      <c r="AA580" s="12" t="str">
        <f t="shared" si="1"/>
        <v>{
    "id": "M6-MyM-32a-I-2-EN-EN",
    "stimulus": "&lt;p&gt;Select the smallest mass measurement (1 short ton = 2 000 pounds, 1 short ton = 907 kilograms).&lt;/p&gt;",
    "hint": "&lt;p&gt;Convert all the measurements to the same unit.&lt;/p&gt;",
    "feedback": "&lt;p&gt;To compare these measurements, they must be converted to the same unit:&lt;/p&gt;{{T7.label}}{{T8.label}}{{T9.label}}&lt;p&gt;Therefore:&lt;/p&gt;&lt;p style=\"text-align: center\"&gt;{{T1}} short tons &lt; {{T2}} short tons &lt; {{T3}} short tons&lt;/p&gt;",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lb = {{T4}} : 2000 = {{T1}} short tons&lt;/p&gt;'} else {'&lt;p style=\"text-align: center\"&gt;{{T4}} kg = {{T4}} : 907 = {{T1}} short tons&lt;/p&gt;'}}",
                "temp": true
            },
            {
                "name": "T8",
                "label": "{{function}}",
                "function": "if ('{{Q5}}' == '*1') {''} else {if ('{{Q5}}' == '*2000') {'&lt;p style=\"text-align: center\"&gt;{{T5}} lb = {{T5}} : 2000 = {{T2}} short tons&lt;/p&gt;'} else {'&lt;p style=\"text-align: center\"&gt;{{T5}} kg = {{T5}} : 907  = {{T2}} short tons&lt;/p&gt;'}}",
                "temp": true
            },
            {
                "name": "T9",
                "label": "{{function}}",
                "function": "if ('{{Q6}}' == '*1') {''} else {if ('{{Q6}}' == '*2000') {'&lt;p style=\"text-align: center\"&gt;{{T6}} lb = {{T6}} : 2000 = {{T3}} short tons&lt;/p&gt;'} else {'&lt;p style=\"text-align: center\"&gt;{{T6}} kg = {{T6}} : 907  = {{T3}} short tons&lt;/p&gt;'}}",
                "temp": true
            },
            {
                "name": "A1",
                "label": "{{T4}} {{function}}",
                "function": "if ('{{Q4}}' == '*1') {'short tons'} else {if ('{{Q4}}' == '*2000') {'lb'} else {'kg'}}"
            },
            {
                "name": "A2",
                "label": "{{T5}} {{function}}",
                "function": "if ('{{Q5}}' == '*1') {'short tons'} else {if ('{{Q5}}' == '*2000') {'lb'} else {'kg'}}",
                "incorrect": true
            },
            {
                "name": "A3",
                "label": "{{T6}} {{function}}",
                "function": "if ('{{Q6}}' == '*1') {'short tons'} else {if ('{{Q6}}' == '*2000') {'lb'} else {'kg'}}",
                "incorrect": true
            }
        ],
        "uniques": true
    },
    "algorithm": {
        "name": "trueFalse",
        "template": "Multiple choice – standard",
        "params": {
            "countCorrect": 1,
            "countIncorrect": 2,
            "showCheckIcon": false,
            "columns": 3
        }
    }
}</v>
      </c>
      <c r="AB580" s="13" t="str">
        <f t="shared" si="2"/>
        <v>M6-MyM-32a-I-2</v>
      </c>
      <c r="AC580" s="13" t="str">
        <f t="shared" si="3"/>
        <v>M6-MyM-32a-I-2-EN</v>
      </c>
      <c r="AD580" s="8"/>
      <c r="AE580" s="8"/>
      <c r="AF580" s="13"/>
      <c r="AG580" s="8" t="s">
        <v>49</v>
      </c>
    </row>
    <row r="581" ht="112.5" customHeight="1">
      <c r="A581" s="6" t="s">
        <v>3319</v>
      </c>
      <c r="B581" s="10" t="s">
        <v>3320</v>
      </c>
      <c r="C581" s="28" t="s">
        <v>50</v>
      </c>
      <c r="D581" s="7" t="s">
        <v>36</v>
      </c>
      <c r="E581" s="6"/>
      <c r="F581" s="10" t="s">
        <v>3331</v>
      </c>
      <c r="G581" s="10" t="s">
        <v>2106</v>
      </c>
      <c r="H581" s="12"/>
      <c r="I581" s="6" t="s">
        <v>212</v>
      </c>
      <c r="J581" s="6" t="s">
        <v>196</v>
      </c>
      <c r="K581" s="11" t="s">
        <v>3112</v>
      </c>
      <c r="L581" s="10" t="s">
        <v>3332</v>
      </c>
      <c r="M581" s="17" t="s">
        <v>43</v>
      </c>
      <c r="N581" s="10" t="s">
        <v>3114</v>
      </c>
      <c r="O581" s="10" t="s">
        <v>3333</v>
      </c>
      <c r="P581" s="12"/>
      <c r="Q581" s="13"/>
      <c r="R581" s="12"/>
      <c r="S581" s="12"/>
      <c r="T581" s="12"/>
      <c r="U581" s="12"/>
      <c r="V581" s="12"/>
      <c r="W581" s="12"/>
      <c r="X581" s="13"/>
      <c r="Y581" s="6" t="s">
        <v>3098</v>
      </c>
      <c r="Z581" s="9" t="s">
        <v>3334</v>
      </c>
      <c r="AA581" s="12" t="str">
        <f t="shared" si="1"/>
        <v>{
    "id": "M6-MyM-32a-E-1-EN-EN",
    "stimulus": "&lt;p&gt;Put these mass measurements in order (1 ounce = 28.35 grams).&lt;/p&gt;",
    "template": "&lt;p style=\"text-align: center\"&gt;{{response}} &lt; {{response}}&lt;/p&gt;",
    "hint": "&lt;p&gt;Convert both measurements to the same unit.&lt;/p&gt;",
    "feedback": "&lt;p&gt;To compare measurements in different units, they must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v>
      </c>
      <c r="AB581" s="13" t="str">
        <f t="shared" si="2"/>
        <v>M6-MyM-32a-E-1</v>
      </c>
      <c r="AC581" s="13" t="str">
        <f t="shared" si="3"/>
        <v>M6-MyM-32a-E-1-EN</v>
      </c>
      <c r="AD581" s="8"/>
      <c r="AE581" s="8"/>
      <c r="AF581" s="13"/>
      <c r="AG581" s="8" t="s">
        <v>49</v>
      </c>
    </row>
    <row r="582" ht="112.5" customHeight="1">
      <c r="A582" s="6" t="s">
        <v>3319</v>
      </c>
      <c r="B582" s="10" t="s">
        <v>3320</v>
      </c>
      <c r="C582" s="28" t="s">
        <v>50</v>
      </c>
      <c r="D582" s="7" t="s">
        <v>36</v>
      </c>
      <c r="E582" s="6"/>
      <c r="F582" s="10" t="s">
        <v>3335</v>
      </c>
      <c r="G582" s="10" t="s">
        <v>2106</v>
      </c>
      <c r="H582" s="12"/>
      <c r="I582" s="6" t="s">
        <v>212</v>
      </c>
      <c r="J582" s="6" t="s">
        <v>196</v>
      </c>
      <c r="K582" s="11" t="s">
        <v>3112</v>
      </c>
      <c r="L582" s="10" t="s">
        <v>3336</v>
      </c>
      <c r="M582" s="6" t="s">
        <v>43</v>
      </c>
      <c r="N582" s="10" t="s">
        <v>3114</v>
      </c>
      <c r="O582" s="10" t="s">
        <v>3337</v>
      </c>
      <c r="P582" s="12"/>
      <c r="Q582" s="13"/>
      <c r="R582" s="12"/>
      <c r="S582" s="12"/>
      <c r="T582" s="12"/>
      <c r="U582" s="12"/>
      <c r="V582" s="12"/>
      <c r="W582" s="12"/>
      <c r="X582" s="13"/>
      <c r="Y582" s="6" t="s">
        <v>3098</v>
      </c>
      <c r="Z582" s="9" t="s">
        <v>3338</v>
      </c>
      <c r="AA582" s="12" t="str">
        <f t="shared" si="1"/>
        <v>{
    "id": "M6-MyM-32a-E-2-EN-EN",
    "stimulus": "&lt;p&gt;Put these mass measurements in order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2,
                "max": 9.9,
                "step": 0.1
            },
            {
                "name": "Q2",
                "label": null,
                "min": 2,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v>
      </c>
      <c r="AB582" s="13" t="str">
        <f t="shared" si="2"/>
        <v>M6-MyM-32a-E-2</v>
      </c>
      <c r="AC582" s="13" t="str">
        <f t="shared" si="3"/>
        <v>M6-MyM-32a-E-2-EN</v>
      </c>
      <c r="AD582" s="8"/>
      <c r="AE582" s="8"/>
      <c r="AF582" s="13"/>
      <c r="AG582" s="8" t="s">
        <v>49</v>
      </c>
    </row>
    <row r="583" ht="112.5" customHeight="1">
      <c r="A583" s="6" t="s">
        <v>3319</v>
      </c>
      <c r="B583" s="10" t="s">
        <v>3320</v>
      </c>
      <c r="C583" s="28" t="s">
        <v>50</v>
      </c>
      <c r="D583" s="7" t="s">
        <v>36</v>
      </c>
      <c r="E583" s="6"/>
      <c r="F583" s="10" t="s">
        <v>3339</v>
      </c>
      <c r="G583" s="10" t="s">
        <v>2106</v>
      </c>
      <c r="H583" s="12"/>
      <c r="I583" s="6" t="s">
        <v>212</v>
      </c>
      <c r="J583" s="6" t="s">
        <v>196</v>
      </c>
      <c r="K583" s="11" t="s">
        <v>3112</v>
      </c>
      <c r="L583" s="10" t="s">
        <v>3340</v>
      </c>
      <c r="M583" s="6" t="s">
        <v>43</v>
      </c>
      <c r="N583" s="10" t="s">
        <v>3114</v>
      </c>
      <c r="O583" s="10" t="s">
        <v>3341</v>
      </c>
      <c r="P583" s="12"/>
      <c r="Q583" s="13"/>
      <c r="R583" s="12"/>
      <c r="S583" s="12"/>
      <c r="T583" s="12"/>
      <c r="U583" s="12"/>
      <c r="V583" s="12"/>
      <c r="W583" s="12"/>
      <c r="X583" s="13"/>
      <c r="Y583" s="6" t="s">
        <v>3098</v>
      </c>
      <c r="Z583" s="9" t="s">
        <v>3342</v>
      </c>
      <c r="AA583" s="12" t="str">
        <f t="shared" si="1"/>
        <v>{
    "id": "M6-MyM-32a-E-3-EN-EN",
    "stimulus": "&lt;p&gt;Put these mass measurements in order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v>
      </c>
      <c r="AB583" s="13" t="str">
        <f t="shared" si="2"/>
        <v>M6-MyM-32a-E-3</v>
      </c>
      <c r="AC583" s="13" t="str">
        <f t="shared" si="3"/>
        <v>M6-MyM-32a-E-3-EN</v>
      </c>
      <c r="AD583" s="8"/>
      <c r="AE583" s="8"/>
      <c r="AF583" s="13"/>
      <c r="AG583" s="8" t="s">
        <v>49</v>
      </c>
    </row>
    <row r="584" ht="112.5" customHeight="1">
      <c r="A584" s="6" t="s">
        <v>3319</v>
      </c>
      <c r="B584" s="10" t="s">
        <v>3320</v>
      </c>
      <c r="C584" s="29" t="s">
        <v>69</v>
      </c>
      <c r="D584" s="7" t="s">
        <v>36</v>
      </c>
      <c r="E584" s="6"/>
      <c r="F584" s="11" t="s">
        <v>3343</v>
      </c>
      <c r="G584" s="10" t="s">
        <v>2106</v>
      </c>
      <c r="H584" s="12"/>
      <c r="I584" s="6" t="s">
        <v>212</v>
      </c>
      <c r="J584" s="6" t="s">
        <v>196</v>
      </c>
      <c r="K584" s="11" t="s">
        <v>3112</v>
      </c>
      <c r="L584" s="10" t="s">
        <v>3332</v>
      </c>
      <c r="M584" s="6" t="s">
        <v>43</v>
      </c>
      <c r="N584" s="10" t="s">
        <v>3114</v>
      </c>
      <c r="O584" s="10" t="s">
        <v>3333</v>
      </c>
      <c r="P584" s="12"/>
      <c r="Q584" s="13"/>
      <c r="R584" s="12"/>
      <c r="S584" s="12"/>
      <c r="T584" s="12"/>
      <c r="U584" s="12"/>
      <c r="V584" s="12"/>
      <c r="W584" s="12"/>
      <c r="X584" s="13"/>
      <c r="Y584" s="6" t="s">
        <v>3098</v>
      </c>
      <c r="Z584" s="9" t="s">
        <v>3344</v>
      </c>
      <c r="AA584" s="12" t="str">
        <f t="shared" si="1"/>
        <v>{
    "id": "M6-MyM-32a-A-1-EN-EN",
    "stimulus": "&lt;p&gt;Blake and Mike's shopping baskets have the following masses. Which is the lightest and which is the heaviest? Drag to fill in the blanks. (1 ounce = 28.35 grams)&lt;/p&gt;",
    "template": "&lt;p style=\"text-align: center\"&gt;{{response}} &lt; {{response}}&lt;/p&gt;",
    "hint": "&lt;p&gt;Convert both measurements to the same unit.&lt;/p&gt;",
    "feedback": "&lt;p&gt;To compare measurements in different units, they have to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v>
      </c>
      <c r="AB584" s="13" t="str">
        <f t="shared" si="2"/>
        <v>M6-MyM-32a-A-1</v>
      </c>
      <c r="AC584" s="13" t="str">
        <f t="shared" si="3"/>
        <v>M6-MyM-32a-A-1-EN</v>
      </c>
      <c r="AD584" s="8"/>
      <c r="AE584" s="8"/>
      <c r="AF584" s="13"/>
      <c r="AG584" s="8" t="s">
        <v>49</v>
      </c>
    </row>
    <row r="585" ht="112.5" customHeight="1">
      <c r="A585" s="6" t="s">
        <v>3319</v>
      </c>
      <c r="B585" s="10" t="s">
        <v>3320</v>
      </c>
      <c r="C585" s="29" t="s">
        <v>69</v>
      </c>
      <c r="D585" s="7" t="s">
        <v>36</v>
      </c>
      <c r="E585" s="6"/>
      <c r="F585" s="11" t="s">
        <v>3345</v>
      </c>
      <c r="G585" s="10"/>
      <c r="H585" s="12"/>
      <c r="I585" s="6" t="s">
        <v>212</v>
      </c>
      <c r="J585" s="6" t="s">
        <v>196</v>
      </c>
      <c r="K585" s="11" t="s">
        <v>3346</v>
      </c>
      <c r="L585" s="10" t="s">
        <v>3336</v>
      </c>
      <c r="M585" s="6" t="s">
        <v>43</v>
      </c>
      <c r="N585" s="10" t="s">
        <v>3114</v>
      </c>
      <c r="O585" s="10" t="s">
        <v>3337</v>
      </c>
      <c r="P585" s="12"/>
      <c r="Q585" s="13"/>
      <c r="R585" s="12"/>
      <c r="S585" s="12"/>
      <c r="T585" s="12"/>
      <c r="U585" s="12"/>
      <c r="V585" s="12"/>
      <c r="W585" s="12"/>
      <c r="X585" s="13"/>
      <c r="Y585" s="6" t="s">
        <v>3098</v>
      </c>
      <c r="Z585" s="9" t="s">
        <v>3347</v>
      </c>
      <c r="AA585" s="12" t="str">
        <f t="shared" si="1"/>
        <v>{
    "id": "M6-MyM-32a-A-2-EN-EN",
    "stimulus": "&lt;p&gt;Laura's two dogs have the following weights. Which one is the lightest? And the heaviest? Drag to fill in the blanks.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4,
                "max": 9.9,
                "step": 0.1
            },
            {
                "name": "Q2",
                "label": null,
                "min": 4,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v>
      </c>
      <c r="AB585" s="13" t="str">
        <f t="shared" si="2"/>
        <v>M6-MyM-32a-A-2</v>
      </c>
      <c r="AC585" s="13" t="str">
        <f t="shared" si="3"/>
        <v>M6-MyM-32a-A-2-EN</v>
      </c>
      <c r="AD585" s="8"/>
      <c r="AE585" s="8"/>
      <c r="AF585" s="13"/>
      <c r="AG585" s="8" t="s">
        <v>49</v>
      </c>
    </row>
    <row r="586" ht="112.5" customHeight="1">
      <c r="A586" s="6" t="s">
        <v>3319</v>
      </c>
      <c r="B586" s="10" t="s">
        <v>3320</v>
      </c>
      <c r="C586" s="29" t="s">
        <v>69</v>
      </c>
      <c r="D586" s="7" t="s">
        <v>36</v>
      </c>
      <c r="E586" s="6"/>
      <c r="F586" s="11" t="s">
        <v>3348</v>
      </c>
      <c r="G586" s="10" t="s">
        <v>2106</v>
      </c>
      <c r="H586" s="12"/>
      <c r="I586" s="6" t="s">
        <v>212</v>
      </c>
      <c r="J586" s="6" t="s">
        <v>196</v>
      </c>
      <c r="K586" s="11" t="s">
        <v>3112</v>
      </c>
      <c r="L586" s="10" t="s">
        <v>3340</v>
      </c>
      <c r="M586" s="6" t="s">
        <v>43</v>
      </c>
      <c r="N586" s="10" t="s">
        <v>3114</v>
      </c>
      <c r="O586" s="10" t="s">
        <v>3341</v>
      </c>
      <c r="P586" s="12"/>
      <c r="Q586" s="13"/>
      <c r="R586" s="12"/>
      <c r="S586" s="12"/>
      <c r="T586" s="12"/>
      <c r="U586" s="12"/>
      <c r="V586" s="12"/>
      <c r="W586" s="12"/>
      <c r="X586" s="13"/>
      <c r="Y586" s="6" t="s">
        <v>3098</v>
      </c>
      <c r="Z586" s="9" t="s">
        <v>3349</v>
      </c>
      <c r="AA586" s="12" t="str">
        <f t="shared" si="1"/>
        <v>{
    "id": "M6-MyM-32a-A-3-EN-EN",
    "stimulus": "&lt;p&gt;Charles's company has made two moves in a week with the following masses. Which one has been the lightest? Drag to fill in the blanks.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v>
      </c>
      <c r="AB586" s="13" t="str">
        <f t="shared" si="2"/>
        <v>M6-MyM-32a-A-3</v>
      </c>
      <c r="AC586" s="13" t="str">
        <f t="shared" si="3"/>
        <v>M6-MyM-32a-A-3-EN</v>
      </c>
      <c r="AD586" s="8"/>
      <c r="AE586" s="8"/>
      <c r="AF586" s="13"/>
      <c r="AG586" s="8" t="s">
        <v>49</v>
      </c>
    </row>
    <row r="587" ht="112.5" customHeight="1">
      <c r="A587" s="6" t="s">
        <v>3350</v>
      </c>
      <c r="B587" s="10" t="s">
        <v>3351</v>
      </c>
      <c r="C587" s="27" t="s">
        <v>35</v>
      </c>
      <c r="D587" s="7" t="s">
        <v>36</v>
      </c>
      <c r="E587" s="6"/>
      <c r="F587" s="11" t="s">
        <v>3352</v>
      </c>
      <c r="G587" s="11" t="s">
        <v>3353</v>
      </c>
      <c r="H587" s="12"/>
      <c r="I587" s="6" t="s">
        <v>212</v>
      </c>
      <c r="J587" s="8" t="s">
        <v>852</v>
      </c>
      <c r="K587" s="10" t="s">
        <v>3354</v>
      </c>
      <c r="L587" s="11" t="s">
        <v>3355</v>
      </c>
      <c r="M587" s="17" t="s">
        <v>43</v>
      </c>
      <c r="N587" s="24" t="s">
        <v>3356</v>
      </c>
      <c r="O587" s="24" t="s">
        <v>3357</v>
      </c>
      <c r="P587" s="12"/>
      <c r="Q587" s="13"/>
      <c r="R587" s="12"/>
      <c r="S587" s="12"/>
      <c r="T587" s="12"/>
      <c r="U587" s="12"/>
      <c r="V587" s="12"/>
      <c r="W587" s="12"/>
      <c r="X587" s="13"/>
      <c r="Y587" s="6" t="s">
        <v>3098</v>
      </c>
      <c r="Z587" s="9" t="s">
        <v>3358</v>
      </c>
      <c r="AA587" s="12" t="str">
        <f t="shared" si="1"/>
        <v>{
    "id": "M6-MyM-32b-I-1-EN-EN",
    "stimulus": "&lt;p&gt;Select the correct option in the following equivalence (1 ounce = 28.35 grams).&lt;/p&gt;",
    "template": "&lt;p style=\"text-align:center;\"&gt;{{Q1}} g = {{response}} oz&lt;/p&gt;",
    "hint": "&lt;p&gt;The way to calculate this equivalence is:&lt;/p&gt;&lt;p style=\"text-align: center\"&gt;{{Q1}} g = {{Q1}} : 28.35 = ...&lt;/p&gt;",
    "feedback": "&lt;p&gt;The way to calculate this equivalence is:&lt;/p&gt;&lt;p style=\"text-align: center\"&gt;{{Q1}} g = {{Q1}} : 28.35 = {{A1}} oz&lt;/p&gt;",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v>
      </c>
      <c r="AB587" s="13" t="str">
        <f t="shared" si="2"/>
        <v>M6-MyM-32b-I-1</v>
      </c>
      <c r="AC587" s="13" t="str">
        <f t="shared" si="3"/>
        <v>M6-MyM-32b-I-1-EN</v>
      </c>
      <c r="AD587" s="8"/>
      <c r="AE587" s="8"/>
      <c r="AF587" s="13"/>
      <c r="AG587" s="8" t="s">
        <v>49</v>
      </c>
    </row>
    <row r="588" ht="112.5" customHeight="1">
      <c r="A588" s="6" t="s">
        <v>3350</v>
      </c>
      <c r="B588" s="10" t="s">
        <v>3351</v>
      </c>
      <c r="C588" s="27" t="s">
        <v>35</v>
      </c>
      <c r="D588" s="7" t="s">
        <v>36</v>
      </c>
      <c r="E588" s="6"/>
      <c r="F588" s="11" t="s">
        <v>3359</v>
      </c>
      <c r="G588" s="11" t="s">
        <v>3360</v>
      </c>
      <c r="H588" s="12"/>
      <c r="I588" s="6" t="s">
        <v>212</v>
      </c>
      <c r="J588" s="8" t="s">
        <v>852</v>
      </c>
      <c r="K588" s="10" t="s">
        <v>3252</v>
      </c>
      <c r="L588" s="11" t="s">
        <v>3361</v>
      </c>
      <c r="M588" s="17" t="s">
        <v>43</v>
      </c>
      <c r="N588" s="24" t="s">
        <v>3362</v>
      </c>
      <c r="O588" s="24" t="s">
        <v>3363</v>
      </c>
      <c r="P588" s="12"/>
      <c r="Q588" s="13"/>
      <c r="R588" s="12"/>
      <c r="S588" s="12"/>
      <c r="T588" s="12"/>
      <c r="U588" s="12"/>
      <c r="V588" s="12"/>
      <c r="W588" s="12"/>
      <c r="X588" s="13"/>
      <c r="Y588" s="6" t="s">
        <v>3098</v>
      </c>
      <c r="Z588" s="9" t="s">
        <v>3364</v>
      </c>
      <c r="AA588" s="12" t="str">
        <f t="shared" si="1"/>
        <v>{
    "id": "M6-MyM-32b-I-2-EN-EN",
    "stimulus": "&lt;p&gt;Select the correct option in the following equivalence (1 pound = 0.45 kilograms).&lt;/p&gt;",
    "template": "&lt;p style=\"text-align:center;\"&gt;{{Q1}} lb = {{response}} kg&lt;/p&gt;",
    "hint": "&lt;p&gt;The way to calculate this equivalence is:&lt;/p&gt;&lt;p style=\"text-align: center\"&gt;{{Q1}} lb = {{Q1}} × 0.45 = ...&lt;/p&gt;",
    "feedback": "&lt;p&gt;The way to calculate this equivalence is:&lt;/p&gt;&lt;p style=\"text-align: center\"&gt;{{Q1}} lb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v>
      </c>
      <c r="AB588" s="13" t="str">
        <f t="shared" si="2"/>
        <v>M6-MyM-32b-I-2</v>
      </c>
      <c r="AC588" s="13" t="str">
        <f t="shared" si="3"/>
        <v>M6-MyM-32b-I-2-EN</v>
      </c>
      <c r="AD588" s="8"/>
      <c r="AE588" s="8"/>
      <c r="AF588" s="13"/>
      <c r="AG588" s="8" t="s">
        <v>49</v>
      </c>
    </row>
    <row r="589" ht="112.5" customHeight="1">
      <c r="A589" s="6" t="s">
        <v>3350</v>
      </c>
      <c r="B589" s="10" t="s">
        <v>3351</v>
      </c>
      <c r="C589" s="27" t="s">
        <v>35</v>
      </c>
      <c r="D589" s="7" t="s">
        <v>36</v>
      </c>
      <c r="E589" s="6"/>
      <c r="F589" s="11" t="s">
        <v>3365</v>
      </c>
      <c r="G589" s="11" t="s">
        <v>3366</v>
      </c>
      <c r="H589" s="12"/>
      <c r="I589" s="6" t="s">
        <v>212</v>
      </c>
      <c r="J589" s="8" t="s">
        <v>852</v>
      </c>
      <c r="K589" s="10" t="s">
        <v>3252</v>
      </c>
      <c r="L589" s="11" t="s">
        <v>3367</v>
      </c>
      <c r="M589" s="17" t="s">
        <v>43</v>
      </c>
      <c r="N589" s="24" t="s">
        <v>3368</v>
      </c>
      <c r="O589" s="24" t="s">
        <v>3369</v>
      </c>
      <c r="P589" s="12"/>
      <c r="Q589" s="13"/>
      <c r="R589" s="12"/>
      <c r="S589" s="12"/>
      <c r="T589" s="12"/>
      <c r="U589" s="12"/>
      <c r="V589" s="12"/>
      <c r="W589" s="12"/>
      <c r="X589" s="13"/>
      <c r="Y589" s="6" t="s">
        <v>3098</v>
      </c>
      <c r="Z589" s="9" t="s">
        <v>3370</v>
      </c>
      <c r="AA589" s="12" t="str">
        <f t="shared" si="1"/>
        <v>{
    "id": "M6-MyM-32b-I-3-EN-EN",
    "stimulus": "&lt;p&gt;Select the correct option in the following equivalence (1 short ton = 907 kilograms).&lt;/p&gt;",
    "template": "&lt;p style=\"text-align:center;\"&gt;{{Q1}} short tons = {{response}} kg&lt;/p&gt;",
    "hint": "&lt;p&gt;The way to calculate this equivalence is:&lt;/p&gt;&lt;p style=\"text-align: center\"&gt;{{Q1}} short tons = {{Q1}} × 907 = ...&lt;/p&gt;",
    "feedback": "&lt;p&gt;The way to calculate this equivalence is:&lt;/p&gt;&lt;p style=\"text-align: center\"&gt;{{Q1}} short tons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v>
      </c>
      <c r="AB589" s="13" t="str">
        <f t="shared" si="2"/>
        <v>M6-MyM-32b-I-3</v>
      </c>
      <c r="AC589" s="13" t="str">
        <f t="shared" si="3"/>
        <v>M6-MyM-32b-I-3-EN</v>
      </c>
      <c r="AD589" s="8"/>
      <c r="AE589" s="8"/>
      <c r="AF589" s="13"/>
      <c r="AG589" s="8" t="s">
        <v>49</v>
      </c>
    </row>
    <row r="590" ht="112.5" customHeight="1">
      <c r="A590" s="6" t="s">
        <v>3350</v>
      </c>
      <c r="B590" s="10" t="s">
        <v>3351</v>
      </c>
      <c r="C590" s="28" t="s">
        <v>50</v>
      </c>
      <c r="D590" s="7" t="s">
        <v>36</v>
      </c>
      <c r="E590" s="6"/>
      <c r="F590" s="11" t="s">
        <v>3371</v>
      </c>
      <c r="G590" s="11" t="s">
        <v>3372</v>
      </c>
      <c r="H590" s="12"/>
      <c r="I590" s="6" t="s">
        <v>212</v>
      </c>
      <c r="J590" s="48" t="s">
        <v>168</v>
      </c>
      <c r="K590" s="10" t="s">
        <v>3274</v>
      </c>
      <c r="L590" s="10" t="s">
        <v>3373</v>
      </c>
      <c r="M590" s="17" t="s">
        <v>43</v>
      </c>
      <c r="N590" s="24" t="s">
        <v>3374</v>
      </c>
      <c r="O590" s="24" t="s">
        <v>3375</v>
      </c>
      <c r="P590" s="12"/>
      <c r="Q590" s="13"/>
      <c r="R590" s="12"/>
      <c r="S590" s="12"/>
      <c r="T590" s="12"/>
      <c r="U590" s="12"/>
      <c r="V590" s="12"/>
      <c r="W590" s="12"/>
      <c r="X590" s="13"/>
      <c r="Y590" s="6" t="s">
        <v>3098</v>
      </c>
      <c r="Z590" s="9" t="s">
        <v>3376</v>
      </c>
      <c r="AA590" s="12" t="str">
        <f t="shared" si="1"/>
        <v>{
    "id": "M6-MyM-32b-E-1-EN-EN",
    "stimulus": "&lt;p&gt;Calculate this equivalence (1 ounce = 28.35 grams).&lt;/p&gt;",
    "template": "&lt;p style=\"text-align:center;\"&gt;{{Q1}} oz = {{response}} g&lt;/p&gt;",
    "hint": "&lt;p&gt;The way to calculate this equivalence is:&lt;/p&gt;&lt;p style=\"text-align: center\"&gt;{{Q1}} oz = {{Q1}} × 28.35 = ...&lt;/p&gt;",
    "feedback": "&lt;p&gt;The way to calculate this equivalence is:&lt;/p&gt;&lt;p style=\"text-align: center\"&gt;{{Q1}} oz = {{Q1}} × 28.35 = {{A1}} g&lt;/p&gt;",
    "seed": {
        "parameters": [
            {
                "name": "Q1",
                "label": null,
                "min": 5,
                "max": 20,
                "step": 1
            }
        ],
        "calculated": [
            {
                "name": "A1",
                "label": "{{function}}",
                "function": "Lemonlib.round({{Q1}}*28.35, 2)"
            }
        ],
        "uniques": true
    },
    "algorithm": {
        "name": "calculateOperation",
        "params": {
            "method": "equivLiteral",
            "keyboard": "INTERMEDIATE"
        }
    }
}</v>
      </c>
      <c r="AB590" s="13" t="str">
        <f t="shared" si="2"/>
        <v>M6-MyM-32b-E-1</v>
      </c>
      <c r="AC590" s="13" t="str">
        <f t="shared" si="3"/>
        <v>M6-MyM-32b-E-1-EN</v>
      </c>
      <c r="AD590" s="8"/>
      <c r="AE590" s="8"/>
      <c r="AF590" s="13"/>
      <c r="AG590" s="8" t="s">
        <v>49</v>
      </c>
    </row>
    <row r="591" ht="112.5" customHeight="1">
      <c r="A591" s="6" t="s">
        <v>3350</v>
      </c>
      <c r="B591" s="10" t="s">
        <v>3351</v>
      </c>
      <c r="C591" s="28" t="s">
        <v>50</v>
      </c>
      <c r="D591" s="7" t="s">
        <v>36</v>
      </c>
      <c r="E591" s="6"/>
      <c r="F591" s="11" t="s">
        <v>3377</v>
      </c>
      <c r="G591" s="11" t="s">
        <v>3378</v>
      </c>
      <c r="H591" s="12"/>
      <c r="I591" s="6" t="s">
        <v>212</v>
      </c>
      <c r="J591" s="48" t="s">
        <v>168</v>
      </c>
      <c r="K591" s="10" t="s">
        <v>3274</v>
      </c>
      <c r="L591" s="10" t="s">
        <v>3379</v>
      </c>
      <c r="M591" s="17" t="s">
        <v>43</v>
      </c>
      <c r="N591" s="24" t="s">
        <v>3380</v>
      </c>
      <c r="O591" s="24" t="s">
        <v>3381</v>
      </c>
      <c r="P591" s="12"/>
      <c r="Q591" s="13"/>
      <c r="R591" s="12"/>
      <c r="S591" s="12"/>
      <c r="T591" s="12"/>
      <c r="U591" s="12"/>
      <c r="V591" s="12"/>
      <c r="W591" s="12"/>
      <c r="X591" s="13"/>
      <c r="Y591" s="6" t="s">
        <v>3098</v>
      </c>
      <c r="Z591" s="9" t="s">
        <v>3382</v>
      </c>
      <c r="AA591" s="12" t="str">
        <f t="shared" si="1"/>
        <v>{
    "id": "M6-MyM-32b-E-2-EN-EN",
    "stimulus": "&lt;p&gt;Calculate this equivalence (1 pound = 0.45 kilograms). Round the result to the hundredths.&lt;/p&gt;",
    "template": "&lt;p style=\"text-align:center;\"&gt;{{Q1}} kg = {{response}} lb&lt;/p&gt;",
    "hint": "&lt;p&gt;The way to calculate this equivalence is:&lt;/p&gt;&lt;p style=\"text-align: center\"&gt;{{Q1}} kg = {{Q1}} : 0.45 = ...&lt;/p&gt;",
    "feedback": "&lt;p&gt;The way to calculate this equivalence is:&lt;/p&gt;&lt;p style=\"text-align: center\"&gt;{{Q1}} kg = {{Q1}} : 0.45 = {{A1}} lb&lt;/p&gt;",
    "seed": {
        "parameters": [
            {
                "name": "Q1",
                "label": null,
                "min": 5,
                "max": 20,
                "step": 1
            }
        ],
        "calculated": [
            {
                "name": "A1",
                "label": "{{function}}",
                "function": "Lemonlib.round({{Q1}}/0.45, 2)"
            }
        ],
        "uniques": true
    },
    "algorithm": {
        "name": "calculateOperation",
        "params": {
            "method": "equivLiteral",
            "keyboard": "INTERMEDIATE"
        }
    }
}</v>
      </c>
      <c r="AB591" s="13" t="str">
        <f t="shared" si="2"/>
        <v>M6-MyM-32b-E-2</v>
      </c>
      <c r="AC591" s="13" t="str">
        <f t="shared" si="3"/>
        <v>M6-MyM-32b-E-2-EN</v>
      </c>
      <c r="AD591" s="8"/>
      <c r="AE591" s="8"/>
      <c r="AF591" s="13"/>
      <c r="AG591" s="8" t="s">
        <v>49</v>
      </c>
    </row>
    <row r="592" ht="112.5" customHeight="1">
      <c r="A592" s="6" t="s">
        <v>3350</v>
      </c>
      <c r="B592" s="10" t="s">
        <v>3351</v>
      </c>
      <c r="C592" s="28" t="s">
        <v>50</v>
      </c>
      <c r="D592" s="7" t="s">
        <v>36</v>
      </c>
      <c r="E592" s="6"/>
      <c r="F592" s="11" t="s">
        <v>3383</v>
      </c>
      <c r="G592" s="11" t="s">
        <v>3384</v>
      </c>
      <c r="H592" s="12"/>
      <c r="I592" s="6" t="s">
        <v>212</v>
      </c>
      <c r="J592" s="48" t="s">
        <v>168</v>
      </c>
      <c r="K592" s="10" t="s">
        <v>3385</v>
      </c>
      <c r="L592" s="10" t="s">
        <v>3386</v>
      </c>
      <c r="M592" s="17" t="s">
        <v>43</v>
      </c>
      <c r="N592" s="24" t="s">
        <v>3387</v>
      </c>
      <c r="O592" s="24" t="s">
        <v>3388</v>
      </c>
      <c r="P592" s="12"/>
      <c r="Q592" s="13"/>
      <c r="R592" s="12"/>
      <c r="S592" s="12"/>
      <c r="T592" s="12"/>
      <c r="U592" s="12"/>
      <c r="V592" s="12"/>
      <c r="W592" s="12"/>
      <c r="X592" s="13"/>
      <c r="Y592" s="6" t="s">
        <v>3098</v>
      </c>
      <c r="Z592" s="9" t="s">
        <v>3389</v>
      </c>
      <c r="AA592" s="12" t="str">
        <f t="shared" si="1"/>
        <v>{
    "id": "M6-MyM-32b-E-3-EN-EN",
    "stimulus": "&lt;p&gt;Calculate this equivalence (1 short ton = 907 kilograms). Round the result to the hundredths.&lt;/p&gt;",
    "template": "&lt;p style=\"text-align:center;\"&gt;{{Q1}} kg = {{response}} short tons&lt;/p&gt;",
    "hint": "&lt;p&gt;The way to calculate this equivalence is:&lt;/p&gt;&lt;p style=\"text-align: center\"&gt;{{Q1}} kg = {{Q1}} : 907 = ...&lt;/p&gt;",
    "feedback": "&lt;p&gt;The way to calculate this equivalence is:&lt;/p&gt;&lt;p style=\"text-align: center\"&gt;{{Q1}} kg = {{Q1}} : 907 = {{A1}} short tons&lt;/p&gt;",
    "seed": {
        "parameters": [
            {
                "name": "Q1",
                "label": null,
                "min": 1500,
                "max": 2000,
                "step": 1
            }
        ],
        "calculated": [
            {
                "name": "A1",
                "label": "{{function}}",
                "function": "Lemonlib.round({{Q1}}/907, 2)"
            }
        ],
        "uniques": true
    },
    "algorithm": {
        "name": "calculateOperation",
        "params": {
            "method": "equivLiteral",
            "keyboard": "INTERMEDIATE"
        }
    }
}</v>
      </c>
      <c r="AB592" s="13" t="str">
        <f t="shared" si="2"/>
        <v>M6-MyM-32b-E-3</v>
      </c>
      <c r="AC592" s="13" t="str">
        <f t="shared" si="3"/>
        <v>M6-MyM-32b-E-3-EN</v>
      </c>
      <c r="AD592" s="8"/>
      <c r="AE592" s="8"/>
      <c r="AF592" s="13"/>
      <c r="AG592" s="8" t="s">
        <v>49</v>
      </c>
    </row>
    <row r="593" ht="112.5" customHeight="1">
      <c r="A593" s="6" t="s">
        <v>3350</v>
      </c>
      <c r="B593" s="10" t="s">
        <v>3351</v>
      </c>
      <c r="C593" s="29" t="s">
        <v>69</v>
      </c>
      <c r="D593" s="7" t="s">
        <v>36</v>
      </c>
      <c r="E593" s="6"/>
      <c r="F593" s="11" t="s">
        <v>3390</v>
      </c>
      <c r="G593" s="11" t="s">
        <v>3391</v>
      </c>
      <c r="H593" s="12"/>
      <c r="I593" s="6" t="s">
        <v>212</v>
      </c>
      <c r="J593" s="48" t="s">
        <v>168</v>
      </c>
      <c r="K593" s="38" t="s">
        <v>3392</v>
      </c>
      <c r="L593" s="38" t="s">
        <v>3393</v>
      </c>
      <c r="M593" s="17" t="s">
        <v>43</v>
      </c>
      <c r="N593" s="24" t="s">
        <v>3362</v>
      </c>
      <c r="O593" s="24" t="s">
        <v>3363</v>
      </c>
      <c r="P593" s="12"/>
      <c r="Q593" s="13"/>
      <c r="R593" s="12"/>
      <c r="S593" s="12"/>
      <c r="T593" s="12"/>
      <c r="U593" s="12"/>
      <c r="V593" s="12"/>
      <c r="W593" s="12"/>
      <c r="X593" s="13"/>
      <c r="Y593" s="6" t="s">
        <v>3098</v>
      </c>
      <c r="Z593" s="9" t="s">
        <v>3394</v>
      </c>
      <c r="AA593" s="12" t="str">
        <f t="shared" si="1"/>
        <v>{
    "id": "M6-MyM-32b-A-1-EN-EN",
    "stimulus": "&lt;p&gt;Jake's bags of fertilizer come in kilograms, but he needs to use {{Q1}} lb in his fields. How many kilograms should he use? (1 pound = 0.45 kilograms)&lt;/p&gt;",
    "template": "&lt;p&gt;He should use {{response}} kg of fertilizer.&lt;/p&gt;",
    "hint": "&lt;p&gt;The way to calculate this equivalence is:&lt;/p&gt;&lt;p style=\"text-align: center\"&gt;{{Q1}} lb = {{Q1}} × 0.45 = ...&lt;/p&gt;",
    "feedback": "&lt;p&gt;The way to calculate this equivalence is:&lt;/p&gt;&lt;p style=\"text-align: center\"&gt;{{Q1}} lb = {{Q1}} × 0.45 = {{A1}} kg&lt;/p&gt;",
    "seed": {
        "parameters": [
            {
                "name": "Q1",
                "label": null,
                "min": 5,
                "max": 20,
                "step": 0.5
            }
        ],
        "calculated": [
            {
                "name": "A1",
                "label": "{{function}}",
                "function": "Lemonlib.round({{Q1}}*0.45, 3)"
            }
        ],
        "uniques": true
    },
    "algorithm": {
        "name": "calculateOperation",
        "params": {
            "method": "equivLiteral",
            "keyboard": "INTERMEDIATE"
        }
    }
}</v>
      </c>
      <c r="AB593" s="13" t="str">
        <f t="shared" si="2"/>
        <v>M6-MyM-32b-A-1</v>
      </c>
      <c r="AC593" s="13" t="str">
        <f t="shared" si="3"/>
        <v>M6-MyM-32b-A-1-EN</v>
      </c>
      <c r="AD593" s="8"/>
      <c r="AE593" s="8"/>
      <c r="AF593" s="13"/>
      <c r="AG593" s="8" t="s">
        <v>49</v>
      </c>
    </row>
    <row r="594" ht="112.5" customHeight="1">
      <c r="A594" s="6" t="s">
        <v>3350</v>
      </c>
      <c r="B594" s="10" t="s">
        <v>3351</v>
      </c>
      <c r="C594" s="29" t="s">
        <v>69</v>
      </c>
      <c r="D594" s="7" t="s">
        <v>36</v>
      </c>
      <c r="E594" s="6"/>
      <c r="F594" s="11" t="s">
        <v>3395</v>
      </c>
      <c r="G594" s="11" t="s">
        <v>3396</v>
      </c>
      <c r="H594" s="12"/>
      <c r="I594" s="6" t="s">
        <v>212</v>
      </c>
      <c r="J594" s="48" t="s">
        <v>168</v>
      </c>
      <c r="K594" s="38" t="s">
        <v>3397</v>
      </c>
      <c r="L594" s="38" t="s">
        <v>3379</v>
      </c>
      <c r="M594" s="17" t="s">
        <v>43</v>
      </c>
      <c r="N594" s="24" t="s">
        <v>3380</v>
      </c>
      <c r="O594" s="24" t="s">
        <v>3381</v>
      </c>
      <c r="P594" s="12"/>
      <c r="Q594" s="13"/>
      <c r="R594" s="12"/>
      <c r="S594" s="12"/>
      <c r="T594" s="12"/>
      <c r="U594" s="12"/>
      <c r="V594" s="12"/>
      <c r="W594" s="12"/>
      <c r="X594" s="13"/>
      <c r="Y594" s="6" t="s">
        <v>3098</v>
      </c>
      <c r="Z594" s="9" t="s">
        <v>3398</v>
      </c>
      <c r="AA594" s="12" t="str">
        <f t="shared" si="1"/>
        <v>{
    "id": "M6-MyM-32b-A-2-EN-EN",
    "stimulus": "&lt;p&gt;A construction worker has been told to use {{Q1}} kg of cement to build a wall, but the bags he has are in pounds. How many pounds does he have to use? Round the result to the hundredths. (1 pound = 0.45 kilograms)&lt;/p&gt;",
    "template": "&lt;p&gt;He needs {{response}} lb.&lt;/p&gt;",
    "hint": "&lt;p&gt;The way to calculate this equivalence is:&lt;/p&gt;&lt;p style=\"text-align: center\"&gt;{{Q1}} kg = {{Q1}} : 0.45 = ...&lt;/p&gt;",
    "feedback": "&lt;p&gt;The way to calculate this equivalence is:&lt;/p&gt;&lt;p style=\"text-align: center\"&gt;{{Q1}} kg = {{Q1}} : 0.45 = {{A1}} lb&lt;/p&gt;",
    "seed": {
        "parameters": [
            {
                "name": "Q1",
                "label": null,
                "min": 80,
                "max": 180,
                "step": 5
            }
        ],
        "calculated": [
            {
                "name": "A1",
                "label": "{{function}}",
                "function": "Lemonlib.round({{Q1}}/0.45, 2)"
            }
        ],
        "uniques": true
    },
    "algorithm": {
        "name": "calculateOperation",
        "params": {
            "method": "equivLiteral",
            "keyboard": "INTERMEDIATE"
        }
    }
}</v>
      </c>
      <c r="AB594" s="13" t="str">
        <f t="shared" si="2"/>
        <v>M6-MyM-32b-A-2</v>
      </c>
      <c r="AC594" s="13" t="str">
        <f t="shared" si="3"/>
        <v>M6-MyM-32b-A-2-EN</v>
      </c>
      <c r="AD594" s="8"/>
      <c r="AE594" s="8"/>
      <c r="AF594" s="13"/>
      <c r="AG594" s="8" t="s">
        <v>49</v>
      </c>
    </row>
    <row r="595" ht="112.5" customHeight="1">
      <c r="A595" s="6" t="s">
        <v>3350</v>
      </c>
      <c r="B595" s="10" t="s">
        <v>3351</v>
      </c>
      <c r="C595" s="29" t="s">
        <v>69</v>
      </c>
      <c r="D595" s="7" t="s">
        <v>36</v>
      </c>
      <c r="E595" s="6"/>
      <c r="F595" s="11" t="s">
        <v>3399</v>
      </c>
      <c r="G595" s="11" t="s">
        <v>3400</v>
      </c>
      <c r="H595" s="12"/>
      <c r="I595" s="6" t="s">
        <v>212</v>
      </c>
      <c r="J595" s="48" t="s">
        <v>168</v>
      </c>
      <c r="K595" s="38" t="s">
        <v>3401</v>
      </c>
      <c r="L595" s="38" t="s">
        <v>3402</v>
      </c>
      <c r="M595" s="17" t="s">
        <v>43</v>
      </c>
      <c r="N595" s="24" t="s">
        <v>3356</v>
      </c>
      <c r="O595" s="24" t="s">
        <v>3357</v>
      </c>
      <c r="P595" s="12"/>
      <c r="Q595" s="13"/>
      <c r="R595" s="12"/>
      <c r="S595" s="12"/>
      <c r="T595" s="12"/>
      <c r="U595" s="12"/>
      <c r="V595" s="12"/>
      <c r="W595" s="12"/>
      <c r="X595" s="13"/>
      <c r="Y595" s="6" t="s">
        <v>3098</v>
      </c>
      <c r="Z595" s="9" t="s">
        <v>3403</v>
      </c>
      <c r="AA595" s="12" t="str">
        <f t="shared" si="1"/>
        <v>{
    "id": "M6-MyM-32b-A-3-EN-EN",
    "stimulus": "&lt;p&gt;In the recipe Amy is preparing, all quantities appear in grams. If she needs {{Q1}} g of chocolate, how many ounces is that equivalent to? Round the result to the hundredths. (1 ounce = 28.35 grams)&lt;/p&gt;",
    "template": "&lt;p&gt;She needs to use {{response}} oz of chocolate.&lt;/p&gt;",
    "hint": "&lt;p&gt;The way to calculate this equivalence is:&lt;/p&gt;&lt;p style=\"text-align: center\"&gt;{{Q1}} g = {{Q1}} : 28.35 = ...&lt;/p&gt;",
    "feedback": "&lt;p&gt;The way to calculate this equivalence is:&lt;/p&gt;&lt;p style=\"text-align: center\"&gt;{{Q1}} g = {{Q1}} : 28.35 = {{A1}} oz&lt;/p&gt;",
    "seed": {
        "parameters": [
            {
                "name": "Q1",
                "label": null,
                "min": 100,
                "max": 300,
                "step": 5
            }
        ],
        "calculated": [
            {
                "name": "A1",
                "label": "{{function}}",
                "function": "Lemonlib.round({{Q1}}/28.35, 2)"
            }
        ],
        "uniques": true
    },
    "algorithm": {
        "name": "calculateOperation",
        "params": {
            "method": "equivLiteral",
            "keyboard": "INTERMEDIATE"
        }
    }
}</v>
      </c>
      <c r="AB595" s="13" t="str">
        <f t="shared" si="2"/>
        <v>M6-MyM-32b-A-3</v>
      </c>
      <c r="AC595" s="13" t="str">
        <f t="shared" si="3"/>
        <v>M6-MyM-32b-A-3-EN</v>
      </c>
      <c r="AD595" s="8"/>
      <c r="AE595" s="8"/>
      <c r="AF595" s="13"/>
      <c r="AG595" s="8" t="s">
        <v>49</v>
      </c>
    </row>
    <row r="596" ht="112.5" customHeight="1">
      <c r="A596" s="6" t="s">
        <v>3404</v>
      </c>
      <c r="B596" s="6" t="s">
        <v>3405</v>
      </c>
      <c r="C596" s="13" t="s">
        <v>35</v>
      </c>
      <c r="D596" s="7" t="s">
        <v>36</v>
      </c>
      <c r="E596" s="6"/>
      <c r="F596" s="9" t="s">
        <v>3406</v>
      </c>
      <c r="G596" s="11" t="s">
        <v>3407</v>
      </c>
      <c r="H596" s="10" t="s">
        <v>3408</v>
      </c>
      <c r="I596" s="6" t="s">
        <v>2921</v>
      </c>
      <c r="J596" s="6" t="s">
        <v>196</v>
      </c>
      <c r="K596" s="11" t="s">
        <v>3409</v>
      </c>
      <c r="L596" s="11" t="s">
        <v>3410</v>
      </c>
      <c r="M596" s="13" t="s">
        <v>43</v>
      </c>
      <c r="N596" s="11" t="s">
        <v>3411</v>
      </c>
      <c r="O596" s="11" t="s">
        <v>3412</v>
      </c>
      <c r="P596" s="12"/>
      <c r="Q596" s="13"/>
      <c r="R596" s="12"/>
      <c r="S596" s="12"/>
      <c r="T596" s="12"/>
      <c r="U596" s="12"/>
      <c r="V596" s="12"/>
      <c r="W596" s="12"/>
      <c r="X596" s="13"/>
      <c r="Y596" s="6" t="s">
        <v>3413</v>
      </c>
      <c r="Z596" s="9" t="s">
        <v>3414</v>
      </c>
      <c r="AA596" s="12" t="str">
        <f t="shared" si="1"/>
        <v>{"id":"M6-G-3a-I-1-EN-EN","stimulus":"&lt;p&gt;Drag the name of each type of angle under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by their amplitude into acute, right, obtuse, and straight.&lt;/p&gt;","feedback":"&lt;p&gt;Angles are classified by their amplitude into:&lt;/p&gt;&lt;p&gt;&lt;ol&gt;&lt;li&gt;&lt;b&gt;Acute:&lt;/b&gt; measure less than 90°.&lt;/li&gt;&lt;li&gt;&lt;b&gt;Right:&lt;/b&gt; measure 90°.&lt;/li&gt;&lt;li&gt;&lt;b&gt;Obtuse:&lt;/b&gt; measure more than 90°, but less than 180°.&lt;/li&gt;&lt;li&gt;&lt;b&gt;Straight:&lt;/b&gt; measure 180°.&lt;/li&gt;&lt;/ol&gt;&lt;/p&gt;","seed":{"parameters":[{"name":"Q1","label":null,"list":["M6_G_3a_1.svg","M6_G_3a_2.svg","M6_G_3a_3.svg"]},{"name":"Q2","label":null,"list":["M6_G_3a_10.svg","M6_G_3a_11.svg","M6_G_3a_12.svg"]},{"name":"Q3","label":null,"list":["M6_G_3a_7.svg","M6_G_3a_8.svg","M6_G_3a_9.svg"]}],"calculated":[{"name":"A1","label":"Acute","function":""},{"name":"A2","label":"Straight","function":""},{"name":"A3","label":"Obtuse","function":""},{"name":"A4","label":"Right","function":"","incorrect":"true"}],"uniques":true},"algorithm":{"name":"calculateOperation","template":"Cloze with drag &amp; drop","params":{"keyboard":"INTERMEDIATE"}}}</v>
      </c>
      <c r="AB596" s="13" t="str">
        <f t="shared" si="2"/>
        <v>M6-G-3a-I-1</v>
      </c>
      <c r="AC596" s="13" t="str">
        <f t="shared" si="3"/>
        <v>M6-G-3a-I-1-EN</v>
      </c>
      <c r="AD596" s="8" t="s">
        <v>47</v>
      </c>
      <c r="AE596" s="13"/>
      <c r="AF596" s="8" t="s">
        <v>48</v>
      </c>
      <c r="AG596" s="8" t="s">
        <v>49</v>
      </c>
    </row>
    <row r="597" ht="112.5" customHeight="1">
      <c r="A597" s="6" t="s">
        <v>3404</v>
      </c>
      <c r="B597" s="6" t="s">
        <v>3405</v>
      </c>
      <c r="C597" s="13" t="s">
        <v>35</v>
      </c>
      <c r="D597" s="7" t="s">
        <v>36</v>
      </c>
      <c r="E597" s="6"/>
      <c r="F597" s="9" t="s">
        <v>3406</v>
      </c>
      <c r="G597" s="11" t="s">
        <v>3407</v>
      </c>
      <c r="H597" s="10" t="s">
        <v>3408</v>
      </c>
      <c r="I597" s="6" t="s">
        <v>2921</v>
      </c>
      <c r="J597" s="6" t="s">
        <v>196</v>
      </c>
      <c r="K597" s="24" t="s">
        <v>3415</v>
      </c>
      <c r="L597" s="11" t="s">
        <v>3416</v>
      </c>
      <c r="M597" s="13" t="s">
        <v>43</v>
      </c>
      <c r="N597" s="11" t="s">
        <v>3411</v>
      </c>
      <c r="O597" s="11" t="s">
        <v>3412</v>
      </c>
      <c r="P597" s="12"/>
      <c r="Q597" s="13"/>
      <c r="R597" s="12"/>
      <c r="S597" s="12"/>
      <c r="T597" s="12"/>
      <c r="U597" s="12"/>
      <c r="V597" s="12"/>
      <c r="W597" s="12"/>
      <c r="X597" s="13"/>
      <c r="Y597" s="6" t="s">
        <v>3413</v>
      </c>
      <c r="Z597" s="9" t="s">
        <v>3417</v>
      </c>
      <c r="AA597" s="12" t="str">
        <f t="shared" si="1"/>
        <v>{"id":"M6-G-3a-I-2-EN-EN","stimulus":"&lt;p&gt;Drag the name of each type of angle below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according to their amplitude into acute, right, obtuse, and straight.&lt;/p&gt;","feedback":"&lt;p&gt;Angles are classified according to their amplitude into:&lt;/p&gt;&lt;p&gt;&lt;ol&gt;&lt;li&gt;&lt;b&gt;Acute:&lt;/b&gt; measures less than 90°.&lt;/li&gt;&lt;li&gt;&lt;b&gt;Right:&lt;/b&gt; measures 90°.&lt;/li&gt;&lt;li&gt;&lt;b&gt;Obtuse:&lt;/b&gt; measures more than 90°, but less than 180°.&lt;/li&gt;&lt;li&gt;&lt;b&gt;Straight:&lt;/b&gt; measures 180°.&lt;/li&gt;&lt;/ol&gt;&lt;/p&gt;","seed":{"parameters":[{"name":"Q1","label":null,"list":["M6_G_3a_7.svg","M6_G_3a_8.svg","M6_G_3a_9.svg"]},{"name":"Q2","label":null,"list":["M6_G_3a_1.svg","M6_G_3a_2.svg","M6_G_3a_3.svg"]},{"name":"Q3","label":null,"list":["M6_G_3a_4.svg","M6_G_3a_5.svg","M6_G_3a_6.svg"]}],"calculated":[{"name":"A1","label":"Obtuse","function":""},{"name":"A2","label":"Acute","function":""},{"name":"A3","label":"Right","function":""},{"name":"A4","label":"Straight","function":"","incorrect":"true"}],"uniques":true},"algorithm":{"name":"calculateOperation","template":"Cloze with drag &amp; drop","params":{"keyboard":"INTERMEDIATE"}}}</v>
      </c>
      <c r="AB597" s="13" t="str">
        <f t="shared" si="2"/>
        <v>M6-G-3a-I-2</v>
      </c>
      <c r="AC597" s="13" t="str">
        <f t="shared" si="3"/>
        <v>M6-G-3a-I-2-EN</v>
      </c>
      <c r="AD597" s="8" t="s">
        <v>47</v>
      </c>
      <c r="AE597" s="13"/>
      <c r="AF597" s="8" t="s">
        <v>48</v>
      </c>
      <c r="AG597" s="8" t="s">
        <v>49</v>
      </c>
    </row>
    <row r="598" ht="112.5" customHeight="1">
      <c r="A598" s="6" t="s">
        <v>3404</v>
      </c>
      <c r="B598" s="6" t="s">
        <v>3405</v>
      </c>
      <c r="C598" s="13" t="s">
        <v>50</v>
      </c>
      <c r="D598" s="7" t="s">
        <v>36</v>
      </c>
      <c r="E598" s="6"/>
      <c r="F598" s="9" t="s">
        <v>3418</v>
      </c>
      <c r="G598" s="11" t="s">
        <v>3419</v>
      </c>
      <c r="H598" s="10" t="s">
        <v>3420</v>
      </c>
      <c r="I598" s="6" t="s">
        <v>2921</v>
      </c>
      <c r="J598" s="6" t="s">
        <v>54</v>
      </c>
      <c r="K598" s="11" t="s">
        <v>3421</v>
      </c>
      <c r="L598" s="24" t="s">
        <v>3422</v>
      </c>
      <c r="M598" s="13" t="s">
        <v>43</v>
      </c>
      <c r="N598" s="11" t="s">
        <v>3411</v>
      </c>
      <c r="O598" s="11" t="s">
        <v>3423</v>
      </c>
      <c r="P598" s="12"/>
      <c r="Q598" s="13"/>
      <c r="R598" s="12"/>
      <c r="S598" s="12"/>
      <c r="T598" s="12"/>
      <c r="U598" s="12"/>
      <c r="V598" s="12"/>
      <c r="W598" s="12"/>
      <c r="X598" s="13"/>
      <c r="Y598" s="6" t="s">
        <v>3413</v>
      </c>
      <c r="Z598" s="9" t="s">
        <v>3424</v>
      </c>
      <c r="AA598" s="12" t="str">
        <f t="shared" si="1"/>
        <v>{
    "id": "M6-G-3a-E-1-EN-EN",
    "stimulus": "&lt;p&gt;Fill in the blank.&lt;/p&gt;&lt;div style=\"display:flex; justify-content:center;\"&gt;&lt;img src=\"https://blueberry-assets.oneclick.es/{{Q1}}\" width=\"300\"&gt;&lt;/img&gt;&lt;/div&gt;",
    "template": "&lt;p&gt;The angle of the image is {{response}}.&lt;/p&gt;",
    "hint": "&lt;p&gt;Angles are classified by their amplitude into acute, right, obtuse, and straight angles.&lt;/p&gt;",
    "feedback": "&lt;p&gt;It is an acute angle because it measures less than 90°.&lt;/p&gt;",
    "seed": {
        "parameters": [
            {
                "name": "Q1",
                "label": null,
                "list": [
                    "M6_G_3a_1.svg",
                    "M6_G_3a_2.svg",
                    "M6_G_3a_3.svg"
                ]
            }
        ],
        "calculated": [
            {
                "name": "A1",
                "label": "acute"
            }
        ],
        "uniques": true
    },
    "algorithm": {
        "name": "calculateOperation",
        "template": "Cloze with text"
    }
}</v>
      </c>
      <c r="AB598" s="13" t="str">
        <f t="shared" si="2"/>
        <v>M6-G-3a-E-1</v>
      </c>
      <c r="AC598" s="13" t="str">
        <f t="shared" si="3"/>
        <v>M6-G-3a-E-1-EN</v>
      </c>
      <c r="AD598" s="8" t="s">
        <v>47</v>
      </c>
      <c r="AE598" s="13"/>
      <c r="AF598" s="8" t="s">
        <v>48</v>
      </c>
      <c r="AG598" s="8" t="s">
        <v>49</v>
      </c>
    </row>
    <row r="599" ht="112.5" customHeight="1">
      <c r="A599" s="6" t="s">
        <v>3404</v>
      </c>
      <c r="B599" s="6" t="s">
        <v>3405</v>
      </c>
      <c r="C599" s="13" t="s">
        <v>50</v>
      </c>
      <c r="D599" s="7" t="s">
        <v>36</v>
      </c>
      <c r="E599" s="6"/>
      <c r="F599" s="9" t="s">
        <v>3418</v>
      </c>
      <c r="G599" s="11" t="s">
        <v>3419</v>
      </c>
      <c r="H599" s="10" t="s">
        <v>3420</v>
      </c>
      <c r="I599" s="6" t="s">
        <v>2921</v>
      </c>
      <c r="J599" s="6" t="s">
        <v>54</v>
      </c>
      <c r="K599" s="11" t="s">
        <v>3425</v>
      </c>
      <c r="L599" s="24" t="s">
        <v>3426</v>
      </c>
      <c r="M599" s="13" t="s">
        <v>43</v>
      </c>
      <c r="N599" s="11" t="s">
        <v>3411</v>
      </c>
      <c r="O599" s="11" t="s">
        <v>3427</v>
      </c>
      <c r="P599" s="12"/>
      <c r="Q599" s="13"/>
      <c r="R599" s="12"/>
      <c r="S599" s="12"/>
      <c r="T599" s="12"/>
      <c r="U599" s="12"/>
      <c r="V599" s="12"/>
      <c r="W599" s="12"/>
      <c r="X599" s="13"/>
      <c r="Y599" s="6" t="s">
        <v>3413</v>
      </c>
      <c r="Z599" s="9" t="s">
        <v>3428</v>
      </c>
      <c r="AA599" s="12" t="str">
        <f t="shared" si="1"/>
        <v>{
    "id": "M6-G-3a-E-2-EN-EN",
    "stimulus": "&lt;p&gt;Fill in the following sentence.&lt;/p&gt;&lt;div style=\"display:flex; justify-content:center;\"&gt;&lt;img src=\"https://blueberry-assets.oneclick.es/{{Q1}}\" width=\"300\"&gt;&lt;/img&gt;&lt;/div&gt;",
    "template": "&lt;p&gt;The angle of the image is {{response}}.&lt;/p&gt;",
    "hint": "&lt;p&gt;Angles are classified according to their amplitude into acute, right, obtuse, and straight.&lt;/p&gt;",
    "feedback": "&lt;p&gt;It is a right angle because it measures 90°.&lt;/p&gt;",
    "seed": {
        "parameters": [
            {
                "name": "Q1",
                "label": null,
                "list": [
                    "M6_G_3a_4.svg",
                    "M6_G_3a_5.svg",
                    "M6_G_3a_6.svg"
                ]
            }
        ],
        "calculated": [
            {
                "name": "A1",
                "label": "right"
            }
        ],
        "uniques": true
    },
    "algorithm": {
        "name": "calculateOperation",
        "template": "Cloze with text"
    }
}</v>
      </c>
      <c r="AB599" s="13" t="str">
        <f t="shared" si="2"/>
        <v>M6-G-3a-E-2</v>
      </c>
      <c r="AC599" s="13" t="str">
        <f t="shared" si="3"/>
        <v>M6-G-3a-E-2-EN</v>
      </c>
      <c r="AD599" s="8" t="s">
        <v>47</v>
      </c>
      <c r="AE599" s="13"/>
      <c r="AF599" s="8" t="s">
        <v>48</v>
      </c>
      <c r="AG599" s="8" t="s">
        <v>49</v>
      </c>
    </row>
    <row r="600" ht="112.5" customHeight="1">
      <c r="A600" s="6" t="s">
        <v>3404</v>
      </c>
      <c r="B600" s="6" t="s">
        <v>3405</v>
      </c>
      <c r="C600" s="13" t="s">
        <v>50</v>
      </c>
      <c r="D600" s="7" t="s">
        <v>36</v>
      </c>
      <c r="E600" s="6"/>
      <c r="F600" s="9" t="s">
        <v>3418</v>
      </c>
      <c r="G600" s="11" t="s">
        <v>3419</v>
      </c>
      <c r="H600" s="10" t="s">
        <v>3420</v>
      </c>
      <c r="I600" s="6" t="s">
        <v>2921</v>
      </c>
      <c r="J600" s="6" t="s">
        <v>54</v>
      </c>
      <c r="K600" s="11" t="s">
        <v>3429</v>
      </c>
      <c r="L600" s="24" t="s">
        <v>3430</v>
      </c>
      <c r="M600" s="13" t="s">
        <v>43</v>
      </c>
      <c r="N600" s="11" t="s">
        <v>3411</v>
      </c>
      <c r="O600" s="11" t="s">
        <v>3431</v>
      </c>
      <c r="P600" s="12"/>
      <c r="Q600" s="13"/>
      <c r="R600" s="12"/>
      <c r="S600" s="12"/>
      <c r="T600" s="12"/>
      <c r="U600" s="12"/>
      <c r="V600" s="12"/>
      <c r="W600" s="12"/>
      <c r="X600" s="13"/>
      <c r="Y600" s="6" t="s">
        <v>3413</v>
      </c>
      <c r="Z600" s="9" t="s">
        <v>3432</v>
      </c>
      <c r="AA600" s="12" t="str">
        <f t="shared" si="1"/>
        <v>{
    "id": "M6-G-3a-E-3-EN-EN",
    "stimulus": "&lt;p&gt;Fill in the blank for the following sentence.&lt;/p&gt;&lt;div style=\"display:flex; justify-content:center;\"&gt;&lt;img src=\"https://blueberry-assets.oneclick.es/{{Q1}}\" width=\"300\"&gt;&lt;/img&gt;&lt;/div&gt;",
    "template": "&lt;p&gt;The angle in the image is {{response}}.&lt;/p&gt;",
    "hint": "&lt;p&gt;Angles are classified according to their amplitude into acute, right, obtuse, and straight.&lt;/p&gt;",
    "feedback": "&lt;p&gt;It is an obtuse angle because it measures more than 90°.&lt;/p&gt;",
    "seed": {
        "parameters": [
            {
                "name": "Q1",
                "label": null,
                "list": [
                    "M6_G_3a_7.svg",
                    "M6_G_3a_8.svg",
                    "M6_G_3a_9.svg"
                ]
            }
        ],
        "calculated": [
            {
                "name": "A1",
                "label": "obtuse"
            }
        ],
        "uniques": true
    },
    "algorithm": {
        "name": "calculateOperation",
        "template": "Cloze with text"
    }
}</v>
      </c>
      <c r="AB600" s="13" t="str">
        <f t="shared" si="2"/>
        <v>M6-G-3a-E-3</v>
      </c>
      <c r="AC600" s="13" t="str">
        <f t="shared" si="3"/>
        <v>M6-G-3a-E-3-EN</v>
      </c>
      <c r="AD600" s="8" t="s">
        <v>47</v>
      </c>
      <c r="AE600" s="13"/>
      <c r="AF600" s="8" t="s">
        <v>48</v>
      </c>
      <c r="AG600" s="8" t="s">
        <v>49</v>
      </c>
    </row>
    <row r="601" ht="112.5" customHeight="1">
      <c r="A601" s="6" t="s">
        <v>3404</v>
      </c>
      <c r="B601" s="6" t="s">
        <v>3405</v>
      </c>
      <c r="C601" s="13" t="s">
        <v>50</v>
      </c>
      <c r="D601" s="7" t="s">
        <v>36</v>
      </c>
      <c r="E601" s="6"/>
      <c r="F601" s="9" t="s">
        <v>3418</v>
      </c>
      <c r="G601" s="11" t="s">
        <v>3419</v>
      </c>
      <c r="H601" s="10" t="s">
        <v>3420</v>
      </c>
      <c r="I601" s="6" t="s">
        <v>2921</v>
      </c>
      <c r="J601" s="6" t="s">
        <v>54</v>
      </c>
      <c r="K601" s="11" t="s">
        <v>3433</v>
      </c>
      <c r="L601" s="24" t="s">
        <v>3434</v>
      </c>
      <c r="M601" s="13" t="s">
        <v>43</v>
      </c>
      <c r="N601" s="11" t="s">
        <v>3411</v>
      </c>
      <c r="O601" s="11" t="s">
        <v>3435</v>
      </c>
      <c r="P601" s="12"/>
      <c r="Q601" s="13"/>
      <c r="R601" s="12"/>
      <c r="S601" s="12"/>
      <c r="T601" s="12"/>
      <c r="U601" s="12"/>
      <c r="V601" s="12"/>
      <c r="W601" s="12"/>
      <c r="X601" s="13"/>
      <c r="Y601" s="6" t="s">
        <v>3413</v>
      </c>
      <c r="Z601" s="9" t="s">
        <v>3436</v>
      </c>
      <c r="AA601" s="12" t="str">
        <f t="shared" si="1"/>
        <v>{
    "id": "M6-G-3a-E-4-EN-EN",
    "stimulus": "&lt;p&gt;Fill in the blank.&lt;/p&gt;&lt;div style=\"display:flex; justify-content:center;\"&gt;&lt;img src=\"https://blueberry-assets.oneclick.es/{{Q1}}\" width=\"300\"&gt;&lt;/img&gt;&lt;/div&gt;",
    "template": "&lt;p&gt;The angle of the image is {{response}}.&lt;/p&gt;",
    "hint": "&lt;p&gt;Angles are classified according to their amplitude as acute, right, obtuse, and straight angles.&lt;/p&gt;",
    "feedback": "&lt;p&gt;It is a straight angle because it measures 180°.&lt;/p&gt;",
    "seed": {
        "parameters": [
            {
                "name": "Q1",
                "label": null,
                "list": [
                    "M6_G_3a_10.svg",
                    "M6_G_3a_11.svg",
                    "M6_G_3a_12.svg"
                ]
            }
        ],
        "calculated": [
            {
                "name": "A1",
                "label": "straight"
            }
        ],
        "uniques": true
    },
    "algorithm": {
        "name": "calculateOperation",
        "template": "Cloze with text"
    }
}</v>
      </c>
      <c r="AB601" s="13" t="str">
        <f t="shared" si="2"/>
        <v>M6-G-3a-E-4</v>
      </c>
      <c r="AC601" s="13" t="str">
        <f t="shared" si="3"/>
        <v>M6-G-3a-E-4-EN</v>
      </c>
      <c r="AD601" s="8" t="s">
        <v>47</v>
      </c>
      <c r="AE601" s="13"/>
      <c r="AF601" s="8" t="s">
        <v>48</v>
      </c>
      <c r="AG601" s="8" t="s">
        <v>49</v>
      </c>
    </row>
    <row r="602" ht="112.5" customHeight="1">
      <c r="A602" s="6" t="s">
        <v>3437</v>
      </c>
      <c r="B602" s="6" t="s">
        <v>3438</v>
      </c>
      <c r="C602" s="13" t="s">
        <v>35</v>
      </c>
      <c r="D602" s="8" t="s">
        <v>36</v>
      </c>
      <c r="E602" s="6"/>
      <c r="F602" s="9" t="s">
        <v>3439</v>
      </c>
      <c r="G602" s="11"/>
      <c r="H602" s="9"/>
      <c r="I602" s="6"/>
      <c r="J602" s="6" t="s">
        <v>1153</v>
      </c>
      <c r="K602" s="11" t="s">
        <v>3440</v>
      </c>
      <c r="L602" s="11" t="s">
        <v>3441</v>
      </c>
      <c r="M602" s="31" t="s">
        <v>43</v>
      </c>
      <c r="N602" s="24" t="s">
        <v>3442</v>
      </c>
      <c r="O602" s="24" t="s">
        <v>3442</v>
      </c>
      <c r="P602" s="12"/>
      <c r="Q602" s="13"/>
      <c r="R602" s="12"/>
      <c r="S602" s="12"/>
      <c r="T602" s="12"/>
      <c r="U602" s="12"/>
      <c r="V602" s="12"/>
      <c r="W602" s="12"/>
      <c r="X602" s="13"/>
      <c r="Y602" s="6" t="s">
        <v>3413</v>
      </c>
      <c r="Z602" s="9" t="s">
        <v>3443</v>
      </c>
      <c r="AA602" s="12" t="str">
        <f t="shared" si="1"/>
        <v>{
    "id": "M6-G-9a-I-1-EN-EN",
    "stimulus": "&lt;p&gt;Select the point that is represented on these Cartesian axes.&lt;/p&gt;&lt;div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"&lt;p&gt;A point in the plane is defined by two coordinates. The first one refers to the horizontal axis and the second one to the vertical axis.&lt;/p&gt;",
    "hint": "&lt;p&gt;A point in the plane is defined by two coordinates. The first one refers to the horizontal axis and the second one to the vertical axis.&lt;/p&gt;",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"Point A is in ({{TA1}}, {{TA2}})."
            },
            {
                "name": "A2",
                "label": "Point B is in ({{TB1}}, {{TB2}})."
            },
            {
                "name": "A3",
                "label": "Point C is in ({{TC1}}, {{TC2}})."
            },
            {
                "name": "A4",
                "label": "Point B is in ({{TA1}}, {{TA2}}).",
                "feedback": "&lt;p&gt;({{TA1}}, {{TA2}}) are actually the coordinates of point A.&lt;/p&gt;",
                "incorrect": true
            },
            {
                "name": "A5",
                "label": "Point C is at ({{TA1}}, {{TA2}}).",
                "feedback": "&lt;p&gt;({{TA1}}, {{TA2}}) are actually the coordinates of point A.&lt;/p&gt;",
                "incorrect": true
            },
            {
                "name": "A6",
                "label": "Point A is in ({{TB1}}, {{TB2}}).",
                "feedback": "&lt;p&gt;({{TB1}}, {{TB2}}) are actually the coordinates of point B.&lt;/p&gt;",
                "incorrect": true
            },
            {
                "name": "A7",
                "label": "Point C is at ({{TB1}}, {{TB2}}).",
                "feedback": "&lt;p&gt;({{TB1}}, {{TB2}}) are in fact the coordinates of point B.&lt;/p&gt;",
                "incorrect": true
            },
            {
                "name": "A8",
                "label": "Point A is in ({{TC1}}, {{TC2}}).",
                "feedback": "&lt;p&gt;({{TC1}}, {{TC2}}) are actually the coordinates of the point C.&lt;/p&gt;",
                "incorrect": true
            },
            {
                "name": "A9",
                "label": "Point B is at ({{TC1}}, {{TC2}}).",
                "feedback": "&lt;p&gt;({{TC1}}, {{TC2}}) are actually the coordinates of the point C.&lt;/p&gt;",
                "incorrect": true
            }
        ],
        "uniques": true
    },
    "algorithm": {
        "name": "trueFalse",
        "template": "Multiple choice – multiple response",
        "params": {
            "countCorrect": 1,
            "countIncorrect": 2,
            "showCheckIcon": false,
            "columns": 3
        }
    }
}</v>
      </c>
      <c r="AB602" s="13" t="str">
        <f t="shared" si="2"/>
        <v>M6-G-9a-I-1</v>
      </c>
      <c r="AC602" s="13" t="str">
        <f t="shared" si="3"/>
        <v>M6-G-9a-I-1-EN</v>
      </c>
      <c r="AD602" s="8" t="s">
        <v>47</v>
      </c>
      <c r="AE602" s="13"/>
      <c r="AF602" s="8" t="s">
        <v>48</v>
      </c>
      <c r="AG602" s="8" t="s">
        <v>49</v>
      </c>
    </row>
    <row r="603" ht="112.5" customHeight="1">
      <c r="A603" s="6" t="s">
        <v>3437</v>
      </c>
      <c r="B603" s="6" t="s">
        <v>3438</v>
      </c>
      <c r="C603" s="13" t="s">
        <v>50</v>
      </c>
      <c r="D603" s="7" t="s">
        <v>36</v>
      </c>
      <c r="E603" s="6"/>
      <c r="F603" s="11" t="s">
        <v>3444</v>
      </c>
      <c r="G603" s="10"/>
      <c r="H603" s="25" t="s">
        <v>3445</v>
      </c>
      <c r="I603" s="6" t="s">
        <v>1051</v>
      </c>
      <c r="J603" s="6" t="s">
        <v>1153</v>
      </c>
      <c r="K603" s="10" t="s">
        <v>2035</v>
      </c>
      <c r="L603" s="10" t="s">
        <v>2035</v>
      </c>
      <c r="M603" s="31" t="s">
        <v>43</v>
      </c>
      <c r="N603" s="24" t="s">
        <v>3442</v>
      </c>
      <c r="O603" s="24" t="s">
        <v>3442</v>
      </c>
      <c r="P603" s="12"/>
      <c r="Q603" s="13"/>
      <c r="R603" s="12"/>
      <c r="S603" s="12"/>
      <c r="T603" s="12"/>
      <c r="U603" s="12"/>
      <c r="V603" s="12"/>
      <c r="W603" s="12"/>
      <c r="X603" s="13"/>
      <c r="Y603" s="6" t="s">
        <v>3413</v>
      </c>
      <c r="Z603" s="9" t="s">
        <v>3446</v>
      </c>
      <c r="AA603" s="12" t="str">
        <f t="shared" si="1"/>
        <v>{"id":"M6-G-9a-E-1-EN-EN","stimulus":"&lt;p&gt;Which of the following is a coordinate of this triangle?&lt;/p&gt;&lt;div style=\"display:flex; justify-content:center;\"&gt;&lt;img src=\"https://blueberry-assets.oneclick.es/M6_G_9a_4.svg\" width=\"300\"&gt;&lt;/img&gt;&lt;/div&gt;","hint":"&lt;p&gt;A point in the plane is defined with two coordinates. The first refers to the horizontal axis and the second, to the vertical axis.&lt;/p&gt;","feedback":"&lt;p&gt;A point in the plane is defined with two coordinates. The first refers to the horizontal axis and the second, to the vertical axis.&lt;/p&gt;","seed":{"parameters":[],"calculated":[{"name":"A1","label":"(-4,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AB603" s="13" t="str">
        <f t="shared" si="2"/>
        <v>M6-G-9a-E-1</v>
      </c>
      <c r="AC603" s="13" t="str">
        <f t="shared" si="3"/>
        <v>M6-G-9a-E-1-EN</v>
      </c>
      <c r="AD603" s="8" t="s">
        <v>47</v>
      </c>
      <c r="AE603" s="13"/>
      <c r="AF603" s="8" t="s">
        <v>48</v>
      </c>
      <c r="AG603" s="8" t="s">
        <v>49</v>
      </c>
    </row>
    <row r="604" ht="112.5" customHeight="1">
      <c r="A604" s="6" t="s">
        <v>3437</v>
      </c>
      <c r="B604" s="6" t="s">
        <v>3438</v>
      </c>
      <c r="C604" s="13" t="s">
        <v>50</v>
      </c>
      <c r="D604" s="7" t="s">
        <v>36</v>
      </c>
      <c r="E604" s="6"/>
      <c r="F604" s="11" t="s">
        <v>3447</v>
      </c>
      <c r="G604" s="10"/>
      <c r="H604" s="25"/>
      <c r="I604" s="6" t="s">
        <v>1051</v>
      </c>
      <c r="J604" s="6" t="s">
        <v>1153</v>
      </c>
      <c r="K604" s="10" t="s">
        <v>3448</v>
      </c>
      <c r="L604" s="10" t="s">
        <v>3449</v>
      </c>
      <c r="M604" s="31" t="s">
        <v>43</v>
      </c>
      <c r="N604" s="24" t="s">
        <v>3442</v>
      </c>
      <c r="O604" s="24" t="s">
        <v>3442</v>
      </c>
      <c r="P604" s="12"/>
      <c r="Q604" s="13"/>
      <c r="R604" s="12"/>
      <c r="S604" s="12"/>
      <c r="T604" s="12"/>
      <c r="U604" s="12"/>
      <c r="V604" s="12"/>
      <c r="W604" s="12"/>
      <c r="X604" s="13"/>
      <c r="Y604" s="6" t="s">
        <v>3413</v>
      </c>
      <c r="Z604" s="9" t="s">
        <v>3450</v>
      </c>
      <c r="AA604" s="12" t="str">
        <f t="shared" si="1"/>
        <v>{"id":"M6-G-9a-E-2-EN-EN","stimulus":"&lt;p&gt;Which of the following is a coordinate of this trapezoid?&lt;/p&gt;&lt;div style=\"display:flex; justify-content:center;\"&gt;&lt;img src=\"https://blueberry-assets.oneclick.es/M6_G_9a_5.svg\" width=\"300\"&gt;&lt;/img&gt;&lt;/div&gt;","hint":"&lt;p&gt;A point on the plane is defined by two coordinates. The first refers to the horizontal axis and the second, to the vertical axis.&lt;/p&gt;","feedback":"&lt;p&gt;A point on the plane is defined by two coordinates. The first refers to the horizontal axis and the second, to the vertical axis.&lt;/p&gt;","seed":{"parameters":[{"name":"Q1","label":"null","list":[-5,-4,-3,-2,0,1,3,4,5]},{"name":"Q2","label":"null","list":[5,3,1,0,-1,-3,-4,-5]},{"name":"Q3","label":"null","list":[-5,-4,-3,-2,0,1,3,4,5]},{"name":"Q4","label":"null","list":[5,3,1,0,-1,-3,-4,-5]}],"calculated":[{"name":"A1","label":"(−1, 4)","function":""},{"name":"A2","label":"(−1, −2)","function":""},{"name":"A3","label":"(2, 2)","function":""},{"name":"A4","label":"(2, −2)","function":""},{"name":"A5","label":"({{Q1}}, {{Q2}})","function":"","incorrect":true},{"name":"A6","label":"({{Q3}}, {{Q4}})","function":"","incorrect":true}],"uniques":true},"algorithm":{"name":"trueFalse","template":"Multiple choice – standard","params":{"countCorrect":1,"countIncorrect":2,"showCheckIcon":false,"columns":3}}}</v>
      </c>
      <c r="AB604" s="13" t="str">
        <f t="shared" si="2"/>
        <v>M6-G-9a-E-2</v>
      </c>
      <c r="AC604" s="13" t="str">
        <f t="shared" si="3"/>
        <v>M6-G-9a-E-2-EN</v>
      </c>
      <c r="AD604" s="8" t="s">
        <v>47</v>
      </c>
      <c r="AE604" s="13"/>
      <c r="AF604" s="8" t="s">
        <v>48</v>
      </c>
      <c r="AG604" s="8" t="s">
        <v>49</v>
      </c>
    </row>
    <row r="605" ht="112.5" customHeight="1">
      <c r="A605" s="6" t="s">
        <v>3437</v>
      </c>
      <c r="B605" s="6" t="s">
        <v>3438</v>
      </c>
      <c r="C605" s="13" t="s">
        <v>50</v>
      </c>
      <c r="D605" s="7" t="s">
        <v>36</v>
      </c>
      <c r="E605" s="6"/>
      <c r="F605" s="11" t="s">
        <v>3451</v>
      </c>
      <c r="G605" s="10"/>
      <c r="H605" s="25" t="s">
        <v>3452</v>
      </c>
      <c r="I605" s="6" t="s">
        <v>1051</v>
      </c>
      <c r="J605" s="6" t="s">
        <v>1153</v>
      </c>
      <c r="K605" s="10" t="s">
        <v>3453</v>
      </c>
      <c r="L605" s="10" t="s">
        <v>3449</v>
      </c>
      <c r="M605" s="31" t="s">
        <v>43</v>
      </c>
      <c r="N605" s="24" t="s">
        <v>3442</v>
      </c>
      <c r="O605" s="24" t="s">
        <v>3442</v>
      </c>
      <c r="P605" s="12"/>
      <c r="Q605" s="13"/>
      <c r="R605" s="12"/>
      <c r="S605" s="12"/>
      <c r="T605" s="12"/>
      <c r="U605" s="12"/>
      <c r="V605" s="12"/>
      <c r="W605" s="12"/>
      <c r="X605" s="13"/>
      <c r="Y605" s="6" t="s">
        <v>3413</v>
      </c>
      <c r="Z605" s="9" t="s">
        <v>3454</v>
      </c>
      <c r="AA605" s="12" t="str">
        <f t="shared" si="1"/>
        <v>{"id":"M6-G-9a-E-3-EN-EN","stimulus":"&lt;p&gt;Which of the following is a coordinate of this triangle?&lt;/p&gt;&lt;div style=\"display:flex; justify-content:center;\"&gt;&lt;img src=\"https://blueberry-assets.oneclick.es/M6_G_9a_6.svg\" width=\"300\"&gt;&lt;/img&gt;&lt;/div&gt;","hint":"&lt;p&gt;A point on the plane is defined with two coordinates. The first refers to the horizontal axis and the second, to the vertical axis.&lt;/p&gt;","feedback":"&lt;p&gt;A point on the plane is defined with two coordinates. The first refers to the horizontal axis and the second, to the vertical axis.&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AB605" s="13" t="str">
        <f t="shared" si="2"/>
        <v>M6-G-9a-E-3</v>
      </c>
      <c r="AC605" s="13" t="str">
        <f t="shared" si="3"/>
        <v>M6-G-9a-E-3-EN</v>
      </c>
      <c r="AD605" s="8" t="s">
        <v>47</v>
      </c>
      <c r="AE605" s="13"/>
      <c r="AF605" s="8" t="s">
        <v>48</v>
      </c>
      <c r="AG605" s="8" t="s">
        <v>49</v>
      </c>
    </row>
    <row r="606" ht="112.5" customHeight="1">
      <c r="A606" s="6" t="s">
        <v>3437</v>
      </c>
      <c r="B606" s="6" t="s">
        <v>3438</v>
      </c>
      <c r="C606" s="13" t="s">
        <v>50</v>
      </c>
      <c r="D606" s="7" t="s">
        <v>36</v>
      </c>
      <c r="E606" s="6"/>
      <c r="F606" s="11" t="s">
        <v>3455</v>
      </c>
      <c r="G606" s="10"/>
      <c r="H606" s="25" t="s">
        <v>3456</v>
      </c>
      <c r="I606" s="6" t="s">
        <v>1051</v>
      </c>
      <c r="J606" s="6" t="s">
        <v>1153</v>
      </c>
      <c r="K606" s="11" t="s">
        <v>3457</v>
      </c>
      <c r="L606" s="10" t="s">
        <v>3449</v>
      </c>
      <c r="M606" s="31" t="s">
        <v>43</v>
      </c>
      <c r="N606" s="24" t="s">
        <v>3442</v>
      </c>
      <c r="O606" s="24" t="s">
        <v>3442</v>
      </c>
      <c r="P606" s="12"/>
      <c r="Q606" s="13"/>
      <c r="R606" s="12"/>
      <c r="S606" s="12"/>
      <c r="T606" s="12"/>
      <c r="U606" s="12"/>
      <c r="V606" s="12"/>
      <c r="W606" s="12"/>
      <c r="X606" s="13"/>
      <c r="Y606" s="6" t="s">
        <v>3413</v>
      </c>
      <c r="Z606" s="9" t="s">
        <v>3458</v>
      </c>
      <c r="AA606" s="12" t="str">
        <f t="shared" si="1"/>
        <v>{"id":"M6-G-9a-E-4-EN-EN","stimulus":"&lt;p&gt;Which of the following is a coordinate of this rhomboid?&lt;/p&gt;&lt;div style=\"display:flex; justify-content:center;\"&gt;&lt;img src=\"https://blueberry-assets.oneclick.es/M6_G_9a_7.svg\" width=\"300\"&gt;&lt;/img&gt;&lt;/div&gt;","hint":"&lt;p&gt;A point in the plane is defined by two coordinates. The first one refers to the horizontal axis and the second one, to the vertical axis.&lt;/p&gt;","feedback":"&lt;p&gt;A point in the plane is defined by two coordinates. The first one refers to the horizontal axis and the second one, to the vertical axis.&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AB606" s="13" t="str">
        <f t="shared" si="2"/>
        <v>M6-G-9a-E-4</v>
      </c>
      <c r="AC606" s="13" t="str">
        <f t="shared" si="3"/>
        <v>M6-G-9a-E-4-EN</v>
      </c>
      <c r="AD606" s="8" t="s">
        <v>47</v>
      </c>
      <c r="AE606" s="13"/>
      <c r="AF606" s="8" t="s">
        <v>48</v>
      </c>
      <c r="AG606" s="8" t="s">
        <v>49</v>
      </c>
    </row>
    <row r="607" ht="112.5" customHeight="1">
      <c r="A607" s="6" t="s">
        <v>3459</v>
      </c>
      <c r="B607" s="10" t="s">
        <v>3460</v>
      </c>
      <c r="C607" s="49" t="s">
        <v>35</v>
      </c>
      <c r="D607" s="7" t="s">
        <v>36</v>
      </c>
      <c r="E607" s="6"/>
      <c r="F607" s="10" t="s">
        <v>3461</v>
      </c>
      <c r="G607" s="10"/>
      <c r="H607" s="10"/>
      <c r="I607" s="6" t="s">
        <v>212</v>
      </c>
      <c r="J607" s="6" t="s">
        <v>1153</v>
      </c>
      <c r="K607" s="10" t="s">
        <v>3462</v>
      </c>
      <c r="L607" s="10" t="s">
        <v>3463</v>
      </c>
      <c r="M607" s="31" t="s">
        <v>43</v>
      </c>
      <c r="N607" s="11" t="s">
        <v>3464</v>
      </c>
      <c r="O607" s="11" t="s">
        <v>3465</v>
      </c>
      <c r="P607" s="12"/>
      <c r="Q607" s="13"/>
      <c r="R607" s="12"/>
      <c r="S607" s="12"/>
      <c r="T607" s="12"/>
      <c r="U607" s="12"/>
      <c r="V607" s="12"/>
      <c r="W607" s="12"/>
      <c r="X607" s="13"/>
      <c r="Y607" s="6" t="s">
        <v>3413</v>
      </c>
      <c r="Z607" s="9" t="s">
        <v>3466</v>
      </c>
      <c r="AA607" s="12" t="str">
        <f t="shared" si="1"/>
        <v>{"id":"M6-G-36a-I-1-EN-EN","stimulus":"&lt;p&gt;What is the distance between the points ({{Q4}}, {{Q5}}) and ({{Q4}}, {{T4}})?&lt;/p&gt;","hint":"&lt;p&gt;Use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v>
      </c>
      <c r="AB607" s="13" t="str">
        <f t="shared" si="2"/>
        <v>M6-G-36a-I-1</v>
      </c>
      <c r="AC607" s="13" t="str">
        <f t="shared" si="3"/>
        <v>M6-G-36a-I-1-EN</v>
      </c>
      <c r="AD607" s="13"/>
      <c r="AE607" s="13"/>
      <c r="AF607" s="8"/>
      <c r="AG607" s="8" t="s">
        <v>49</v>
      </c>
    </row>
    <row r="608" ht="112.5" customHeight="1">
      <c r="A608" s="6" t="s">
        <v>3459</v>
      </c>
      <c r="B608" s="10" t="s">
        <v>3460</v>
      </c>
      <c r="C608" s="49" t="s">
        <v>35</v>
      </c>
      <c r="D608" s="7" t="s">
        <v>36</v>
      </c>
      <c r="E608" s="6"/>
      <c r="F608" s="10" t="s">
        <v>3467</v>
      </c>
      <c r="G608" s="10"/>
      <c r="H608" s="10"/>
      <c r="I608" s="6" t="s">
        <v>212</v>
      </c>
      <c r="J608" s="6" t="s">
        <v>1153</v>
      </c>
      <c r="K608" s="10" t="s">
        <v>3462</v>
      </c>
      <c r="L608" s="10" t="s">
        <v>3463</v>
      </c>
      <c r="M608" s="31" t="s">
        <v>43</v>
      </c>
      <c r="N608" s="11" t="s">
        <v>3464</v>
      </c>
      <c r="O608" s="11" t="s">
        <v>3465</v>
      </c>
      <c r="P608" s="12"/>
      <c r="Q608" s="13"/>
      <c r="R608" s="12"/>
      <c r="S608" s="12"/>
      <c r="T608" s="12"/>
      <c r="U608" s="12"/>
      <c r="V608" s="12"/>
      <c r="W608" s="12"/>
      <c r="X608" s="13"/>
      <c r="Y608" s="6" t="s">
        <v>3413</v>
      </c>
      <c r="Z608" s="9" t="s">
        <v>3468</v>
      </c>
      <c r="AA608" s="12" t="str">
        <f t="shared" si="1"/>
        <v>{"id":"M6-G-36a-I-2-EN-EN","stimulus":"&lt;p&gt;What is the distance between the points ({{Q5}}, {{Q4}}) and ({{T4}}, {{Q4}})?&lt;/p&gt;","hint":"&lt;p&gt;Use this formula:&lt;/p&gt;&lt;p style=\"text-align: center\"&gt;Distance = greater coordinate − lesser coordinate&lt;/p&gt;","feedback":"&lt;p&gt;To calculate the distance between two points on the same coordinate, use this formula:&lt;/p&gt;&lt;p style=\"text-align: center\"&gt;Distance = greater coordinate − lesser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v>
      </c>
      <c r="AB608" s="13" t="str">
        <f t="shared" si="2"/>
        <v>M6-G-36a-I-2</v>
      </c>
      <c r="AC608" s="13" t="str">
        <f t="shared" si="3"/>
        <v>M6-G-36a-I-2-EN</v>
      </c>
      <c r="AD608" s="13"/>
      <c r="AE608" s="13"/>
      <c r="AF608" s="8"/>
      <c r="AG608" s="8" t="s">
        <v>49</v>
      </c>
    </row>
    <row r="609" ht="112.5" customHeight="1">
      <c r="A609" s="6" t="s">
        <v>3459</v>
      </c>
      <c r="B609" s="10" t="s">
        <v>3460</v>
      </c>
      <c r="C609" s="49" t="s">
        <v>35</v>
      </c>
      <c r="D609" s="7" t="s">
        <v>36</v>
      </c>
      <c r="E609" s="6"/>
      <c r="F609" s="10" t="s">
        <v>3469</v>
      </c>
      <c r="G609" s="10"/>
      <c r="H609" s="10"/>
      <c r="I609" s="6" t="s">
        <v>2921</v>
      </c>
      <c r="J609" s="6" t="s">
        <v>1153</v>
      </c>
      <c r="K609" s="11" t="s">
        <v>3470</v>
      </c>
      <c r="L609" s="10" t="s">
        <v>3471</v>
      </c>
      <c r="M609" s="31" t="s">
        <v>43</v>
      </c>
      <c r="N609" s="11" t="s">
        <v>3464</v>
      </c>
      <c r="O609" s="11" t="s">
        <v>3472</v>
      </c>
      <c r="P609" s="12"/>
      <c r="Q609" s="13"/>
      <c r="R609" s="12"/>
      <c r="S609" s="12"/>
      <c r="T609" s="12"/>
      <c r="U609" s="12"/>
      <c r="V609" s="12"/>
      <c r="W609" s="12"/>
      <c r="X609" s="13"/>
      <c r="Y609" s="6" t="s">
        <v>3413</v>
      </c>
      <c r="Z609" s="9" t="s">
        <v>3473</v>
      </c>
      <c r="AA609" s="12" t="str">
        <f t="shared" si="1"/>
        <v>{"id":"M6-G-36a-I-3-EN-EN","stimulus":"&lt;p&gt;What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2}}-4), -({{Q4}}-4))","temp":"true"},{"name":"T10","label":"{{function}}","function":"math.min(-({{Q2}}-4), -({{Q4}}-4))","temp":"true"},{"name":"T11","label":"{{function}}","function":"if ({{T10}} &gt; -1) {{{T10}}} else '('+{{T10}}+')'","temp":"true"},{"name":"T12","label":"{{function}}","function":"if (math.max({{Q2}}, {{Q4}})-math.min({{Q2}}, {{Q4}}) == '1') {'unit'} else 'units'","temp":"true"},{"name":"T13","label":"{{function}}","function":"if (math.max({{Q2}}, {{Q4}})-math.min({{Q2}}, {{Q4}})+{{Q5}} == '1') {'unit'} else 'units'","temp":"true"},{"name":"A1","label":"{{function}} {{T12}}","function":"math.max({{Q2}}, {{Q4}})-math.min({{Q2}}, {{Q4}})"},{"name":"A2","label":"{{function}} {{T13}}","function":"math.max({{Q2}}, {{Q4}})-math.min({{Q2}}, {{Q4}})+{{Q5}}","incorrect":true}],"uniques":true},"algorithm":{"name":"trueFalse","template":"Multiple choice – multiple response","params":{"countCorrect":1,"countIncorrect":1,"showCheckIcon":false,"columns":2}}}</v>
      </c>
      <c r="AB609" s="13" t="str">
        <f t="shared" si="2"/>
        <v>M6-G-36a-I-3</v>
      </c>
      <c r="AC609" s="13" t="str">
        <f t="shared" si="3"/>
        <v>M6-G-36a-I-3-EN</v>
      </c>
      <c r="AD609" s="13"/>
      <c r="AE609" s="13"/>
      <c r="AF609" s="8"/>
      <c r="AG609" s="8" t="s">
        <v>49</v>
      </c>
    </row>
    <row r="610" ht="112.5" customHeight="1">
      <c r="A610" s="6" t="s">
        <v>3459</v>
      </c>
      <c r="B610" s="10" t="s">
        <v>3460</v>
      </c>
      <c r="C610" s="49" t="s">
        <v>35</v>
      </c>
      <c r="D610" s="7" t="s">
        <v>36</v>
      </c>
      <c r="E610" s="6"/>
      <c r="F610" s="10" t="s">
        <v>3474</v>
      </c>
      <c r="G610" s="10"/>
      <c r="H610" s="10"/>
      <c r="I610" s="6" t="s">
        <v>2921</v>
      </c>
      <c r="J610" s="6" t="s">
        <v>1153</v>
      </c>
      <c r="K610" s="11" t="s">
        <v>3470</v>
      </c>
      <c r="L610" s="10" t="s">
        <v>3475</v>
      </c>
      <c r="M610" s="31" t="s">
        <v>43</v>
      </c>
      <c r="N610" s="11" t="s">
        <v>3464</v>
      </c>
      <c r="O610" s="11" t="s">
        <v>3472</v>
      </c>
      <c r="P610" s="12"/>
      <c r="Q610" s="13"/>
      <c r="R610" s="12"/>
      <c r="S610" s="12"/>
      <c r="T610" s="12"/>
      <c r="U610" s="12"/>
      <c r="V610" s="12"/>
      <c r="W610" s="12"/>
      <c r="X610" s="13"/>
      <c r="Y610" s="6" t="s">
        <v>3413</v>
      </c>
      <c r="Z610" s="9" t="s">
        <v>3476</v>
      </c>
      <c r="AA610" s="12" t="str">
        <f t="shared" si="1"/>
        <v>{"id":"M6-G-36a-I-4-EN-EN","stimulus":"&lt;p&gt;What is the distance between these two points? {{T9}} and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1}}-4, {{Q3}}-4)","temp":"true"},{"name":"T10","label":"{{function}}","function":"math.min({{Q1}}-4, {{Q3}}-4)","temp":"true"},{"name":"T11","label":"{{function}}","function":"if ({{T10}} &gt; -1) {{{T10}}} else '('+{{T10}}+')'","temp":"true"},{"name":"T12","label":"{{function}}","function":"if (math.max({{Q1}}, {{Q3}})-math.min({{Q1}}, {{Q3}}) == '1') {'unit'} else 'units'","temp":"true"},{"name":"T13","label":"{{function}}","function":"if (math.max({{Q1}}, {{Q3}})-math.min({{Q1}}, {{Q3}})+{{Q5}} == '1') {'unit'} else 'units'","temp":"true"},{"name":"A1","label":"{{function}} {{T12}}","function":"math.max({{Q1}}, {{Q3}})-math.min({{Q1}}, {{Q3}})"},{"name":"A2","label":"{{function}} {{T13}}","function":"math.max({{Q1}}, {{Q3}})-math.min({{Q1}}, {{Q3}})+{{Q5}}","incorrect":true}],"uniques":true},"algorithm":{"name":"trueFalse","template":"Multiple choice – multiple response","params":{"countCorrect":1,"countIncorrect":1,"showCheckIcon":false,"columns":2}}}</v>
      </c>
      <c r="AB610" s="13" t="str">
        <f t="shared" si="2"/>
        <v>M6-G-36a-I-4</v>
      </c>
      <c r="AC610" s="13" t="str">
        <f t="shared" si="3"/>
        <v>M6-G-36a-I-4-EN</v>
      </c>
      <c r="AD610" s="13"/>
      <c r="AE610" s="13"/>
      <c r="AF610" s="8"/>
      <c r="AG610" s="8" t="s">
        <v>49</v>
      </c>
    </row>
    <row r="611" ht="112.5" customHeight="1">
      <c r="A611" s="6" t="s">
        <v>3459</v>
      </c>
      <c r="B611" s="10" t="s">
        <v>3460</v>
      </c>
      <c r="C611" s="50" t="s">
        <v>50</v>
      </c>
      <c r="D611" s="7" t="s">
        <v>36</v>
      </c>
      <c r="E611" s="6"/>
      <c r="F611" s="10" t="s">
        <v>3477</v>
      </c>
      <c r="G611" s="11" t="s">
        <v>3478</v>
      </c>
      <c r="H611" s="10"/>
      <c r="I611" s="6" t="s">
        <v>212</v>
      </c>
      <c r="J611" s="6" t="s">
        <v>168</v>
      </c>
      <c r="K611" s="10" t="s">
        <v>3479</v>
      </c>
      <c r="L611" s="11" t="s">
        <v>3480</v>
      </c>
      <c r="M611" s="31" t="s">
        <v>43</v>
      </c>
      <c r="N611" s="11" t="s">
        <v>3464</v>
      </c>
      <c r="O611" s="11" t="s">
        <v>3481</v>
      </c>
      <c r="P611" s="12"/>
      <c r="Q611" s="13"/>
      <c r="R611" s="12"/>
      <c r="S611" s="12"/>
      <c r="T611" s="12"/>
      <c r="U611" s="12"/>
      <c r="V611" s="12"/>
      <c r="W611" s="12"/>
      <c r="X611" s="13"/>
      <c r="Y611" s="6" t="s">
        <v>3413</v>
      </c>
      <c r="Z611" s="9" t="s">
        <v>3482</v>
      </c>
      <c r="AA611" s="12" t="str">
        <f t="shared" si="1"/>
        <v>{"id":"M6-G-36a-E-1-EN-EN","stimulus":"&lt;p&gt;What is the distance between the points ({{Q1}}, {{Q2}}) and ({{Q1}}, {{Q3}})?&lt;/p&gt;","template":"&lt;p&gt;{{response}}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v>
      </c>
      <c r="AB611" s="13" t="str">
        <f t="shared" si="2"/>
        <v>M6-G-36a-E-1</v>
      </c>
      <c r="AC611" s="13" t="str">
        <f t="shared" si="3"/>
        <v>M6-G-36a-E-1-EN</v>
      </c>
      <c r="AD611" s="13"/>
      <c r="AE611" s="13"/>
      <c r="AF611" s="8"/>
      <c r="AG611" s="8" t="s">
        <v>49</v>
      </c>
    </row>
    <row r="612" ht="112.5" customHeight="1">
      <c r="A612" s="6" t="s">
        <v>3459</v>
      </c>
      <c r="B612" s="10" t="s">
        <v>3460</v>
      </c>
      <c r="C612" s="50" t="s">
        <v>50</v>
      </c>
      <c r="D612" s="7" t="s">
        <v>36</v>
      </c>
      <c r="E612" s="6"/>
      <c r="F612" s="10" t="s">
        <v>3483</v>
      </c>
      <c r="G612" s="10" t="s">
        <v>3484</v>
      </c>
      <c r="H612" s="10"/>
      <c r="I612" s="6" t="s">
        <v>212</v>
      </c>
      <c r="J612" s="6" t="s">
        <v>168</v>
      </c>
      <c r="K612" s="10" t="s">
        <v>3479</v>
      </c>
      <c r="L612" s="11" t="s">
        <v>3480</v>
      </c>
      <c r="M612" s="31" t="s">
        <v>43</v>
      </c>
      <c r="N612" s="11" t="s">
        <v>3464</v>
      </c>
      <c r="O612" s="11" t="s">
        <v>3481</v>
      </c>
      <c r="P612" s="12"/>
      <c r="Q612" s="13"/>
      <c r="R612" s="12"/>
      <c r="S612" s="12"/>
      <c r="T612" s="12"/>
      <c r="U612" s="12"/>
      <c r="V612" s="12"/>
      <c r="W612" s="12"/>
      <c r="X612" s="13"/>
      <c r="Y612" s="6" t="s">
        <v>3413</v>
      </c>
      <c r="Z612" s="9" t="s">
        <v>3485</v>
      </c>
      <c r="AA612" s="12" t="str">
        <f t="shared" si="1"/>
        <v>{"id":"M6-G-36a-E-2-EN-EN","stimulus":"&lt;p&gt;What is the distance between the points ({{Q2}}, {{Q1}}) and ({{Q3}}, {{Q1}})?&lt;/p&gt;","template":"&lt;p&gt;{{response}}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v>
      </c>
      <c r="AB612" s="13" t="str">
        <f t="shared" si="2"/>
        <v>M6-G-36a-E-2</v>
      </c>
      <c r="AC612" s="13" t="str">
        <f t="shared" si="3"/>
        <v>M6-G-36a-E-2-EN</v>
      </c>
      <c r="AD612" s="13"/>
      <c r="AE612" s="13"/>
      <c r="AF612" s="8"/>
      <c r="AG612" s="8" t="s">
        <v>49</v>
      </c>
    </row>
    <row r="613" ht="112.5" customHeight="1">
      <c r="A613" s="6" t="s">
        <v>3459</v>
      </c>
      <c r="B613" s="10" t="s">
        <v>3460</v>
      </c>
      <c r="C613" s="50" t="s">
        <v>50</v>
      </c>
      <c r="D613" s="7" t="s">
        <v>36</v>
      </c>
      <c r="E613" s="6"/>
      <c r="F613" s="10" t="s">
        <v>3486</v>
      </c>
      <c r="G613" s="10" t="s">
        <v>3484</v>
      </c>
      <c r="H613" s="10"/>
      <c r="I613" s="6" t="s">
        <v>2921</v>
      </c>
      <c r="J613" s="6" t="s">
        <v>168</v>
      </c>
      <c r="K613" s="10" t="s">
        <v>3487</v>
      </c>
      <c r="L613" s="10" t="s">
        <v>3488</v>
      </c>
      <c r="M613" s="31" t="s">
        <v>43</v>
      </c>
      <c r="N613" s="11" t="s">
        <v>3464</v>
      </c>
      <c r="O613" s="11" t="s">
        <v>3489</v>
      </c>
      <c r="P613" s="12"/>
      <c r="Q613" s="13"/>
      <c r="R613" s="12"/>
      <c r="S613" s="12"/>
      <c r="T613" s="12"/>
      <c r="U613" s="12"/>
      <c r="V613" s="12"/>
      <c r="W613" s="12"/>
      <c r="X613" s="13"/>
      <c r="Y613" s="6" t="s">
        <v>3413</v>
      </c>
      <c r="Z613" s="9" t="s">
        <v>3490</v>
      </c>
      <c r="AA613" s="12" t="str">
        <f t="shared" si="1"/>
        <v>{
    "id": "M6-G-36a-E-3-EN-EN",
    "stimulus": "&lt;p&gt;What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"&lt;p&gt;Use this formula:&lt;/p&gt;&lt;p style=\"text-align: center\"&gt;Distance = higher coordinate - lower coordinate&lt;/p&gt;",
    "feedback": "&lt;p&gt;To calculate the distance between two points that are in the same coordinate, use this formula:&lt;/p&gt;&lt;p style=\"text-align: center\"&gt;Distance = higher coordinate - lower coordinate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{'unit'} else 'units'",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v>
      </c>
      <c r="AB613" s="13" t="str">
        <f t="shared" si="2"/>
        <v>M6-G-36a-E-3</v>
      </c>
      <c r="AC613" s="13" t="str">
        <f t="shared" si="3"/>
        <v>M6-G-36a-E-3-EN</v>
      </c>
      <c r="AD613" s="13"/>
      <c r="AE613" s="13"/>
      <c r="AF613" s="8"/>
      <c r="AG613" s="8" t="s">
        <v>49</v>
      </c>
    </row>
    <row r="614" ht="112.5" customHeight="1">
      <c r="A614" s="6" t="s">
        <v>3459</v>
      </c>
      <c r="B614" s="10" t="s">
        <v>3460</v>
      </c>
      <c r="C614" s="50" t="s">
        <v>50</v>
      </c>
      <c r="D614" s="7" t="s">
        <v>36</v>
      </c>
      <c r="E614" s="6"/>
      <c r="F614" s="10" t="s">
        <v>3486</v>
      </c>
      <c r="G614" s="10" t="s">
        <v>3484</v>
      </c>
      <c r="H614" s="10"/>
      <c r="I614" s="6" t="s">
        <v>2921</v>
      </c>
      <c r="J614" s="6" t="s">
        <v>168</v>
      </c>
      <c r="K614" s="11" t="s">
        <v>3491</v>
      </c>
      <c r="L614" s="10" t="s">
        <v>3492</v>
      </c>
      <c r="M614" s="31" t="s">
        <v>43</v>
      </c>
      <c r="N614" s="11" t="s">
        <v>3464</v>
      </c>
      <c r="O614" s="11" t="s">
        <v>3489</v>
      </c>
      <c r="P614" s="12"/>
      <c r="Q614" s="13"/>
      <c r="R614" s="12"/>
      <c r="S614" s="12"/>
      <c r="T614" s="12"/>
      <c r="U614" s="12"/>
      <c r="V614" s="12"/>
      <c r="W614" s="12"/>
      <c r="X614" s="13"/>
      <c r="Y614" s="6" t="s">
        <v>3413</v>
      </c>
      <c r="Z614" s="9" t="s">
        <v>3493</v>
      </c>
      <c r="AA614" s="12" t="str">
        <f t="shared" si="1"/>
        <v>{"id":"M6-G-36a-E-4-EN-EN","stimulus":"&lt;p&gt;What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{{T9}}&lt;/p&gt;","hint":"&lt;p&gt;Use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{{T10}} − {{T12}} = {{A1}} {{T9}}&lt;/p&gt;","seed":{"parameters":[{"name":"Q1","label":null,"min":0,"max":8,"step":1},{"name":"Q2","label":null,"min":0,"max":8,"step":1},{"name":"Q3","label":null,"min":0,"max":8,"step":1},{"name":"Q4","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if (math.max({{Q1}},{{Q3}})-math.min({{Q1}},{{Q3}}) == '1') {'unit'} else 'units'","temp":"true"},{"name":"T10","label":"{{function}}","function":"(math.max({{Q1}},{{Q3}})-4)","temp":"true"},{"name":"T11","label":"{{function}}","function":"(math.min({{Q1}},{{Q3}})-4)","temp":"true"},{"name":"T12","label":"{{function}}","function":"if ({{T11}} &gt; -1) {{{T11}}} else '('+{{T11}}+')'","temp":"true"},{"name":"A1","label":"{{function}}","function":"math.max({{Q1}}, {{Q3}})-math.min({{Q1}}, {{Q3}})"}],"uniques":true},"algorithm":{"name":"calculateOperation","params":{"method":"equivLiteral","keyboard":"NUMERICAL"}}}</v>
      </c>
      <c r="AB614" s="13" t="str">
        <f t="shared" si="2"/>
        <v>M6-G-36a-E-4</v>
      </c>
      <c r="AC614" s="13" t="str">
        <f t="shared" si="3"/>
        <v>M6-G-36a-E-4-EN</v>
      </c>
      <c r="AD614" s="13"/>
      <c r="AE614" s="13"/>
      <c r="AF614" s="8"/>
      <c r="AG614" s="8" t="s">
        <v>49</v>
      </c>
    </row>
    <row r="615" ht="112.5" customHeight="1">
      <c r="A615" s="6" t="s">
        <v>3494</v>
      </c>
      <c r="B615" s="10" t="s">
        <v>3495</v>
      </c>
      <c r="C615" s="49" t="s">
        <v>35</v>
      </c>
      <c r="D615" s="7" t="s">
        <v>36</v>
      </c>
      <c r="E615" s="6"/>
      <c r="F615" s="11" t="s">
        <v>3496</v>
      </c>
      <c r="G615" s="10"/>
      <c r="H615" s="10"/>
      <c r="I615" s="6" t="s">
        <v>3497</v>
      </c>
      <c r="J615" s="8" t="s">
        <v>162</v>
      </c>
      <c r="K615" s="11" t="s">
        <v>3498</v>
      </c>
      <c r="L615" s="11" t="s">
        <v>3499</v>
      </c>
      <c r="M615" s="13" t="s">
        <v>43</v>
      </c>
      <c r="N615" s="11" t="s">
        <v>3500</v>
      </c>
      <c r="O615" s="10" t="s">
        <v>3501</v>
      </c>
      <c r="P615" s="12"/>
      <c r="Q615" s="13"/>
      <c r="R615" s="12"/>
      <c r="S615" s="12"/>
      <c r="T615" s="12"/>
      <c r="U615" s="12"/>
      <c r="V615" s="12"/>
      <c r="W615" s="12"/>
      <c r="X615" s="13"/>
      <c r="Y615" s="6" t="s">
        <v>3413</v>
      </c>
      <c r="Z615" s="9" t="s">
        <v>3502</v>
      </c>
      <c r="AA615" s="12" t="str">
        <f t="shared" si="1"/>
        <v>{"id":"M6-G-37a-I-1-EN-EN","stimulus":"&lt;p&gt;Which of these points is a vertex of the following polygon?&lt;/p&gt;&lt;div style=\"display:flex; justify-content:center;\"&gt;&lt;img src=\"https://blueberry-assets.oneclick.es/M6_G_37a_1.svg\" width=\"300\"&gt;&lt;/img&gt;&lt;/div&gt;","hint":"&lt;p&gt;Look for the values of &lt;i&gt;x&lt;/i&gt; and &lt;i&gt;y&lt;/i&gt; in each vertex.&lt;/p&gt;","feedback":"&lt;p&gt;The 3 vertices of this polygon are:&lt;/p&gt;&lt;ul&gt;&lt;li&gt;(0, 3)&lt;/li&gt;&lt;li&gt;(−3, 1)&lt;/li&gt;&lt;li&gt;(2, −2)&lt;/li&gt;&lt;/ul&gt;","seed":{"parameters":[{"name":"Q1","label":null,"list":[-4,-2,-1,1,3,4]},{"name":"Q2","label":null,"min":-4,"max":4,"step":1},{"name":"Q3","label":null,"min":-4,"max":4,"step":1},{"name":"Q4","label":null,"list":[-4,-3,-1,0,2,4]}],"calculated":[{"name":"A1","label":"(0, 3)"},{"name":"A2","label":"(−3, 1)"},{"name":"A3","label":"(2, −2)"},{"name":"A4","label":"({{Q1}}, {{Q2}})","incorrect":true},{"name":"A5","label":"({{Q3}}, {{Q4}})","incorrect":true}],"uniques":true},"algorithm":{"name":"trueFalse","template":"Multiple choice – standard","params":{"countCorrect":1,"countIncorrect":2,"showCheckIcon":false,"columns":3}}}</v>
      </c>
      <c r="AB615" s="13" t="str">
        <f t="shared" si="2"/>
        <v>M6-G-37a-I-1</v>
      </c>
      <c r="AC615" s="13" t="str">
        <f t="shared" si="3"/>
        <v>M6-G-37a-I-1-EN</v>
      </c>
      <c r="AD615" s="13"/>
      <c r="AE615" s="13"/>
      <c r="AF615" s="8"/>
      <c r="AG615" s="8" t="s">
        <v>49</v>
      </c>
    </row>
    <row r="616" ht="112.5" customHeight="1">
      <c r="A616" s="6" t="s">
        <v>3494</v>
      </c>
      <c r="B616" s="10" t="s">
        <v>3495</v>
      </c>
      <c r="C616" s="49" t="s">
        <v>35</v>
      </c>
      <c r="D616" s="7" t="s">
        <v>36</v>
      </c>
      <c r="E616" s="6"/>
      <c r="F616" s="11" t="s">
        <v>3503</v>
      </c>
      <c r="G616" s="10"/>
      <c r="H616" s="10"/>
      <c r="I616" s="6" t="s">
        <v>3497</v>
      </c>
      <c r="J616" s="8" t="s">
        <v>162</v>
      </c>
      <c r="K616" s="11" t="s">
        <v>3504</v>
      </c>
      <c r="L616" s="11" t="s">
        <v>3505</v>
      </c>
      <c r="M616" s="13" t="s">
        <v>43</v>
      </c>
      <c r="N616" s="11" t="s">
        <v>3500</v>
      </c>
      <c r="O616" s="10" t="s">
        <v>3506</v>
      </c>
      <c r="P616" s="12"/>
      <c r="Q616" s="13"/>
      <c r="R616" s="12"/>
      <c r="S616" s="12"/>
      <c r="T616" s="12"/>
      <c r="U616" s="12"/>
      <c r="V616" s="12"/>
      <c r="W616" s="12"/>
      <c r="X616" s="13"/>
      <c r="Y616" s="6" t="s">
        <v>3413</v>
      </c>
      <c r="Z616" s="9" t="s">
        <v>3507</v>
      </c>
      <c r="AA616" s="12" t="str">
        <f t="shared" si="1"/>
        <v>{"id":"M6-G-37a-I-2-EN-EN","stimulus":"&lt;p&gt;Which of these points is a vertex of the following polygon?&lt;/p&gt;&lt;div style=\"display:flex; justify-content:center;\"&gt;&lt;img src=\"https://blueberry-assets.oneclick.es/M6_G_37a_2.svg\" width=\"300\"&gt;&lt;/img&gt;&lt;/div&gt;","hint":"&lt;p&gt;Look for the values of &lt;i&gt;x&lt;/i&gt; and &lt;i&gt;y&lt;/i&gt; at each vertex.&lt;/p&gt;","feedback":"&lt;p&gt;The 4 vertices of this polygon are:&lt;/p&gt;&lt;ul&gt;&lt;li&gt;(−2, 2)&lt;/li&gt;&lt;li&gt;(2, 3)&lt;/li&gt;&lt;li&gt;(−3, −2)&lt;/li&gt;&lt;li&gt;(3, −1)&lt;/li&gt;&lt;/ul&gt;","seed":{"parameters":[{"name":"Q1","label":null,"list":[-4,-1,0,1,4]},{"name":"Q2","label":null,"min":-4,"max":4,"step":1},{"name":"Q3","label":null,"min":-4,"max":4,"step":1},{"name":"Q4","label":null,"list":[-4,-3,0,1,4]}],"calculated":[{"name":"A1","label":"(−2, 2)"},{"name":"A2","label":"(2, 3)"},{"name":"A3","label":"(−3, −2)"},{"name":"A4","label":"(3, −1)"},{"name":"A5","label":"({{Q1}}, {{Q2}})","incorrect":true},{"name":"A6","label":"({{Q3}}, {{Q4}})","incorrect":true}],"uniques":true},"algorithm":{"name":"trueFalse","template":"Multiple choice – standard","params":{"countCorrect":1,"countIncorrect":2,"showCheckIcon":false,"columns":3}}}</v>
      </c>
      <c r="AB616" s="13" t="str">
        <f t="shared" si="2"/>
        <v>M6-G-37a-I-2</v>
      </c>
      <c r="AC616" s="13" t="str">
        <f t="shared" si="3"/>
        <v>M6-G-37a-I-2-EN</v>
      </c>
      <c r="AD616" s="13"/>
      <c r="AE616" s="13"/>
      <c r="AF616" s="8"/>
      <c r="AG616" s="8" t="s">
        <v>49</v>
      </c>
    </row>
    <row r="617" ht="112.5" customHeight="1">
      <c r="A617" s="6" t="s">
        <v>3494</v>
      </c>
      <c r="B617" s="10" t="s">
        <v>3495</v>
      </c>
      <c r="C617" s="49" t="s">
        <v>35</v>
      </c>
      <c r="D617" s="7" t="s">
        <v>36</v>
      </c>
      <c r="E617" s="6"/>
      <c r="F617" s="11" t="s">
        <v>3508</v>
      </c>
      <c r="G617" s="10"/>
      <c r="H617" s="10"/>
      <c r="I617" s="6" t="s">
        <v>3497</v>
      </c>
      <c r="J617" s="8" t="s">
        <v>162</v>
      </c>
      <c r="K617" s="11" t="s">
        <v>3509</v>
      </c>
      <c r="L617" s="11" t="s">
        <v>3510</v>
      </c>
      <c r="M617" s="13" t="s">
        <v>43</v>
      </c>
      <c r="N617" s="11" t="s">
        <v>3500</v>
      </c>
      <c r="O617" s="10" t="s">
        <v>3511</v>
      </c>
      <c r="P617" s="12"/>
      <c r="Q617" s="13"/>
      <c r="R617" s="12"/>
      <c r="S617" s="12"/>
      <c r="T617" s="12"/>
      <c r="U617" s="12"/>
      <c r="V617" s="12"/>
      <c r="W617" s="12"/>
      <c r="X617" s="13"/>
      <c r="Y617" s="6" t="s">
        <v>3413</v>
      </c>
      <c r="Z617" s="9" t="s">
        <v>3512</v>
      </c>
      <c r="AA617" s="12" t="str">
        <f t="shared" si="1"/>
        <v>{"id":"M6-G-37a-I-3-EN-EN","stimulus":"&lt;p&gt;Which of these points is a vertex of the following polygon?&lt;/p&gt;&lt;div style=\"display:flex; justify-content:center;\"&gt;&lt;img src=\"https://blueberry-assets.oneclick.es/M6_G_37a_3.svg\" width=\"300\"&gt;&lt;/img&gt;&lt;/div&gt;","hint":"&lt;p&gt;Look for the values of &lt;i&gt;x&lt;/i&gt; and &lt;i&gt;y&lt;/i&gt; in each vertex.&lt;/p&gt;","feedback":"&lt;p&gt;The 4 vertices of this polygon are:&lt;/p&gt;&lt;ul&gt;&lt;li&gt;(−2, 1)&lt;/li&gt;&lt;li&gt;(−1, −3)&lt;/li&gt;&lt;li&gt;(0, 0)&lt;/li&gt;&lt;li&gt;(2, 2)&lt;/li&gt;&lt;/ul&gt;","seed":{"parameters":[{"name":"Q1","label":null,"list":[-4,-3,1,3,4]},{"name":"Q2","label":null,"min":-4,"max":4,"step":1},{"name":"Q3","label":null,"min":-4,"max":4,"step":1},{"name":"Q4","label":null,"list":[-4,-2,-1,3,4]}],"calculated":[{"name":"A1","label":"(−2, 1)"},{"name":"A2","label":"(−1, −3)"},{"name":"A3","label":"(0, 0)"},{"name":"A4","label":"(2, 2)"},{"name":"A5","label":"({{Q1}}, {{Q2}})","incorrect":true},{"name":"A6","label":"({{Q3}}, {{Q4}})","incorrect":true}],"uniques":true},"algorithm":{"name":"trueFalse","template":"Multiple choice – standard","params":{"countCorrect":1,"countIncorrect":2,"showCheckIcon":false,"columns":3}}}</v>
      </c>
      <c r="AB617" s="13" t="str">
        <f t="shared" si="2"/>
        <v>M6-G-37a-I-3</v>
      </c>
      <c r="AC617" s="13" t="str">
        <f t="shared" si="3"/>
        <v>M6-G-37a-I-3-EN</v>
      </c>
      <c r="AD617" s="13"/>
      <c r="AE617" s="13"/>
      <c r="AF617" s="8"/>
      <c r="AG617" s="8" t="s">
        <v>49</v>
      </c>
    </row>
    <row r="618" ht="112.5" customHeight="1">
      <c r="A618" s="6" t="s">
        <v>3513</v>
      </c>
      <c r="B618" s="10" t="s">
        <v>3514</v>
      </c>
      <c r="C618" s="49" t="s">
        <v>35</v>
      </c>
      <c r="D618" s="7" t="s">
        <v>36</v>
      </c>
      <c r="E618" s="6"/>
      <c r="F618" s="10" t="s">
        <v>3515</v>
      </c>
      <c r="G618" s="10" t="s">
        <v>3516</v>
      </c>
      <c r="H618" s="10"/>
      <c r="I618" s="6" t="s">
        <v>2921</v>
      </c>
      <c r="J618" s="6" t="s">
        <v>852</v>
      </c>
      <c r="K618" s="11" t="s">
        <v>3517</v>
      </c>
      <c r="L618" s="10"/>
      <c r="M618" s="13" t="s">
        <v>43</v>
      </c>
      <c r="N618" s="11" t="s">
        <v>3464</v>
      </c>
      <c r="O618" s="11" t="s">
        <v>3518</v>
      </c>
      <c r="P618" s="12"/>
      <c r="Q618" s="13"/>
      <c r="R618" s="12"/>
      <c r="S618" s="12"/>
      <c r="T618" s="12"/>
      <c r="U618" s="12"/>
      <c r="V618" s="12"/>
      <c r="W618" s="12"/>
      <c r="X618" s="13"/>
      <c r="Y618" s="6" t="s">
        <v>3413</v>
      </c>
      <c r="Z618" s="9" t="s">
        <v>3519</v>
      </c>
      <c r="AA618" s="12" t="str">
        <f t="shared" si="1"/>
        <v>{"id":"M6-G-37b-I-1-EN-EN","stimulus":"&lt;p&gt;What is the distance between {{Q1}}? Select the correct value.&lt;/p&gt;&lt;div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on the same coordinate, use this formula:&lt;/p&gt;&lt;p style=\"text-align: center\"&gt;Distance = higher coordinate – lower coordinate = 2 – (−2) = {{A1}} units&lt;/p&gt;","seed":{"parameters":[{"name":"Q1","label":null,"list":["A and B","B and C","C and D","A and D"]},{"name":"Q2","label":null,"list":[1,2,3,5,6]},{"name":"Q3","label":null,"list":[1,2,3,5,6]}],"calculated":[{"name":"A1","label":"{{function}}","function":"4","group":1},{"name":"A2","label":"{{function}}","function":"{{Q2}}","group":1,"incorrect":true},{"name":"A3","label":"{{function}}","function":"{{Q3}}","group":1,"incorrect":true}],"uniques":true},"algorithm":{"name":"groupResponses","template":"Cloze with drop down"}}</v>
      </c>
      <c r="AB618" s="13" t="str">
        <f t="shared" si="2"/>
        <v>M6-G-37b-I-1</v>
      </c>
      <c r="AC618" s="13" t="str">
        <f t="shared" si="3"/>
        <v>M6-G-37b-I-1-EN</v>
      </c>
      <c r="AD618" s="13"/>
      <c r="AE618" s="13"/>
      <c r="AF618" s="8"/>
      <c r="AG618" s="8" t="s">
        <v>49</v>
      </c>
    </row>
    <row r="619" ht="112.5" customHeight="1">
      <c r="A619" s="6" t="s">
        <v>3513</v>
      </c>
      <c r="B619" s="10" t="s">
        <v>3514</v>
      </c>
      <c r="C619" s="49" t="s">
        <v>35</v>
      </c>
      <c r="D619" s="7" t="s">
        <v>36</v>
      </c>
      <c r="E619" s="6"/>
      <c r="F619" s="10" t="s">
        <v>3520</v>
      </c>
      <c r="G619" s="10" t="s">
        <v>3516</v>
      </c>
      <c r="H619" s="10"/>
      <c r="I619" s="6" t="s">
        <v>2921</v>
      </c>
      <c r="J619" s="6" t="s">
        <v>852</v>
      </c>
      <c r="K619" s="11" t="s">
        <v>3521</v>
      </c>
      <c r="L619" s="10"/>
      <c r="M619" s="13" t="s">
        <v>43</v>
      </c>
      <c r="N619" s="11" t="s">
        <v>3464</v>
      </c>
      <c r="O619" s="11" t="s">
        <v>3518</v>
      </c>
      <c r="P619" s="12"/>
      <c r="Q619" s="13"/>
      <c r="R619" s="12"/>
      <c r="S619" s="12"/>
      <c r="T619" s="12"/>
      <c r="U619" s="12"/>
      <c r="V619" s="12"/>
      <c r="W619" s="12"/>
      <c r="X619" s="13"/>
      <c r="Y619" s="6" t="s">
        <v>3413</v>
      </c>
      <c r="Z619" s="9" t="s">
        <v>3522</v>
      </c>
      <c r="AA619" s="12" t="str">
        <f t="shared" si="1"/>
        <v>{
    "id": "M6-G-37b-I-2-EN-EN",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have to use this formula:&lt;/p&gt;&lt;p style=\"text-align: center\"&gt;Distance = higher coordinate − lower coordinate = {{T1}} = {{A1}} units&lt;/p&gt;",
    "seed": {
        "parameters": [
            {
                "name": "Q1",
                "label": null,
                "list": [
                    "A and B",
                    "B and C",
                    "C and D",
                    "A and D"
                ]
            },
            {
                "name": "Q2",
                "label": null,
                "list": [
                    1,
                    2,
                    5,
                    6
                ]
            }
        ],
        "calculated": [
            {
                "name": "T1",
                "label": "{{function}}",
                "function": "if ('{{Q1}}' == 'A and B' || '{{Q1}}' == 'C and D') {'1 − (−3)'} else {'2 − (−1)'}",
                "temp": "true"
            },
            {
                "name": "A1",
                "label": "{{function}}",
                "function": "if ('{{Q1}}' == 'A and B' || '{{Q1}}' == 'C and D') {4} else {3}",
                "group": 1
            },
            {
                "name": "A2",
                "label": "{{function}}",
                "function": "if ('{{Q1}}' == 'A and B' || '{{Q1}}' == 'C and D') {3} else {4}",
                "group": 1,
                "incorrect": true
            },
            {
                "name": "A3",
                "label": "{{function}}",
                "function": "{{Q2}}",
                "group": 1,
                "incorrect": true
            }
        ],
        "uniques": true
    },
    "algorithm": {
        "name": "groupResponses",
        "template": "Cloze with drop down"
    }
}</v>
      </c>
      <c r="AB619" s="13" t="str">
        <f t="shared" si="2"/>
        <v>M6-G-37b-I-2</v>
      </c>
      <c r="AC619" s="13" t="str">
        <f t="shared" si="3"/>
        <v>M6-G-37b-I-2-EN</v>
      </c>
      <c r="AD619" s="13"/>
      <c r="AE619" s="13"/>
      <c r="AF619" s="8"/>
      <c r="AG619" s="8" t="s">
        <v>49</v>
      </c>
    </row>
    <row r="620" ht="112.5" customHeight="1">
      <c r="A620" s="6" t="s">
        <v>3513</v>
      </c>
      <c r="B620" s="10" t="s">
        <v>3514</v>
      </c>
      <c r="C620" s="49" t="s">
        <v>35</v>
      </c>
      <c r="D620" s="7" t="s">
        <v>36</v>
      </c>
      <c r="E620" s="6"/>
      <c r="F620" s="10" t="s">
        <v>3523</v>
      </c>
      <c r="G620" s="10" t="s">
        <v>3516</v>
      </c>
      <c r="H620" s="10"/>
      <c r="I620" s="6" t="s">
        <v>2921</v>
      </c>
      <c r="J620" s="6" t="s">
        <v>852</v>
      </c>
      <c r="K620" s="11" t="s">
        <v>3521</v>
      </c>
      <c r="L620" s="10"/>
      <c r="M620" s="13" t="s">
        <v>43</v>
      </c>
      <c r="N620" s="11" t="s">
        <v>3464</v>
      </c>
      <c r="O620" s="11" t="s">
        <v>3518</v>
      </c>
      <c r="P620" s="12"/>
      <c r="Q620" s="13"/>
      <c r="R620" s="12"/>
      <c r="S620" s="12"/>
      <c r="T620" s="12"/>
      <c r="U620" s="12"/>
      <c r="V620" s="12"/>
      <c r="W620" s="12"/>
      <c r="X620" s="13"/>
      <c r="Y620" s="6" t="s">
        <v>3413</v>
      </c>
      <c r="Z620" s="9" t="s">
        <v>3524</v>
      </c>
      <c r="AA620" s="12" t="str">
        <f t="shared" si="1"/>
        <v>{
    "id": "M6-G-37b-I-3-EN-EN",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"name": "Q2",
                "label": null,
                "list": [
                    1,
                    3,
                    4,
                    6
                ]
            }
        ],
        "calculated": [
            {
                "name": "T1",
                "label": "{{function}}",
                "function": "if ('{{Q1}}' == 'A and B' || '{{Q1}}' == 'C and D') {'1 − (−1)'} else {'2 − (−3)'}",
                "temp": "true"
            },
            {
                "name": "A1",
                "label": "{{function}}",
                "function": "if ('{{Q1}}' == 'A and B' || '{{Q1}}' == 'C and D') {2} else {5}",
                "group": 1
            },
            {
                "name": "A2",
                "label": "{{function}}",
                "function": "if ('{{Q1}}' == 'A and B' || '{{Q1}}' == 'C and D') {5} else {2}",
                "group": 1,
                "incorrect": true
            },
            {
                "name": "A3",
                "label": "{{function}}",
                "function": "{{Q2}}",
                "group": 1,
                "incorrect": true
            }
        ],
        "uniques": true
    },
    "algorithm": {
        "name": "groupResponses",
        "template": "Cloze with drop down"
    }
}</v>
      </c>
      <c r="AB620" s="13" t="str">
        <f t="shared" si="2"/>
        <v>M6-G-37b-I-3</v>
      </c>
      <c r="AC620" s="13" t="str">
        <f t="shared" si="3"/>
        <v>M6-G-37b-I-3-EN</v>
      </c>
      <c r="AD620" s="13"/>
      <c r="AE620" s="13"/>
      <c r="AF620" s="8"/>
      <c r="AG620" s="8" t="s">
        <v>49</v>
      </c>
    </row>
    <row r="621" ht="112.5" customHeight="1">
      <c r="A621" s="6" t="s">
        <v>3513</v>
      </c>
      <c r="B621" s="10" t="s">
        <v>3514</v>
      </c>
      <c r="C621" s="50" t="s">
        <v>50</v>
      </c>
      <c r="D621" s="7" t="s">
        <v>36</v>
      </c>
      <c r="E621" s="6"/>
      <c r="F621" s="10" t="s">
        <v>3525</v>
      </c>
      <c r="G621" s="10" t="s">
        <v>3516</v>
      </c>
      <c r="H621" s="10"/>
      <c r="I621" s="6" t="s">
        <v>2921</v>
      </c>
      <c r="J621" s="6" t="s">
        <v>168</v>
      </c>
      <c r="K621" s="10" t="s">
        <v>3526</v>
      </c>
      <c r="L621" s="11" t="s">
        <v>3527</v>
      </c>
      <c r="M621" s="13" t="s">
        <v>43</v>
      </c>
      <c r="N621" s="11" t="s">
        <v>3464</v>
      </c>
      <c r="O621" s="11" t="s">
        <v>3528</v>
      </c>
      <c r="P621" s="12"/>
      <c r="Q621" s="13"/>
      <c r="R621" s="12"/>
      <c r="S621" s="12"/>
      <c r="T621" s="12"/>
      <c r="U621" s="12"/>
      <c r="V621" s="12"/>
      <c r="W621" s="12"/>
      <c r="X621" s="13"/>
      <c r="Y621" s="6" t="s">
        <v>3413</v>
      </c>
      <c r="Z621" s="9" t="s">
        <v>3529</v>
      </c>
      <c r="AA621" s="12" t="str">
        <f t="shared" si="1"/>
        <v>{"id":"M6-G-37b-E-1-EN-EN","stimulus":"&lt;p&gt;What is the distance between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that are on the same coordinate, you need to use this formula:&lt;/p&gt;&lt;p style=\"text-align: center\"&gt;Distance = higher coordinate − lower coordinate = 2 − (−2) = {{A1}} units&lt;/p&gt;","seed":{"parameters":[{"name":"Q1","label":null,"list":["A and B","B and C","C and D","A and D"]}],"calculated":[{"name":"A1","label":"{{function}}","function":"4"}],"uniques":true},"algorithm":{"name":"calculateOperation","params":{"method":"equivLiteral"}}}</v>
      </c>
      <c r="AB621" s="13" t="str">
        <f t="shared" si="2"/>
        <v>M6-G-37b-E-1</v>
      </c>
      <c r="AC621" s="13" t="str">
        <f t="shared" si="3"/>
        <v>M6-G-37b-E-1-EN</v>
      </c>
      <c r="AD621" s="13"/>
      <c r="AE621" s="13"/>
      <c r="AF621" s="8"/>
      <c r="AG621" s="8" t="s">
        <v>49</v>
      </c>
    </row>
    <row r="622" ht="112.5" customHeight="1">
      <c r="A622" s="6" t="s">
        <v>3513</v>
      </c>
      <c r="B622" s="10" t="s">
        <v>3514</v>
      </c>
      <c r="C622" s="50" t="s">
        <v>50</v>
      </c>
      <c r="D622" s="7" t="s">
        <v>36</v>
      </c>
      <c r="E622" s="6"/>
      <c r="F622" s="10" t="s">
        <v>3530</v>
      </c>
      <c r="G622" s="10" t="s">
        <v>3516</v>
      </c>
      <c r="H622" s="10"/>
      <c r="I622" s="6" t="s">
        <v>2921</v>
      </c>
      <c r="J622" s="6" t="s">
        <v>168</v>
      </c>
      <c r="K622" s="10" t="s">
        <v>3526</v>
      </c>
      <c r="L622" s="11" t="s">
        <v>3531</v>
      </c>
      <c r="M622" s="13" t="s">
        <v>43</v>
      </c>
      <c r="N622" s="11" t="s">
        <v>3464</v>
      </c>
      <c r="O622" s="11" t="s">
        <v>3518</v>
      </c>
      <c r="P622" s="12"/>
      <c r="Q622" s="13"/>
      <c r="R622" s="12"/>
      <c r="S622" s="12"/>
      <c r="T622" s="12"/>
      <c r="U622" s="12"/>
      <c r="V622" s="12"/>
      <c r="W622" s="12"/>
      <c r="X622" s="13"/>
      <c r="Y622" s="6" t="s">
        <v>3413</v>
      </c>
      <c r="Z622" s="9" t="s">
        <v>3532</v>
      </c>
      <c r="AA622" s="12" t="str">
        <f t="shared" si="1"/>
        <v>{
    "id": "M6-G-37b-E-2-EN-EN",
    "stimulus": "&lt;p&gt;What is the distance between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"calculated": [
            {
                "name": "T1",
                "label": "{{function}}",
                "function": "if ('{{Q1}}' == 'A and B' || '{{Q1}}' == 'C and D') {'1 − (−3)'} else {'2 − (−1)'}",
                "temp": "true"
            },
            {
                "name": "A1",
                "label": "{{function}}",
                "function": "if ('{{Q1}}' == 'A and B' || '{{Q1}}' == 'C and D') {4} else {3}"
            }
        ],
        "uniques": true
    },
    "algorithm": {
        "name": "calculateOperation",
        "params": {
            "method": "equivLiteral",
            "keyboard": "NUMERICAL"
        }
    }
}</v>
      </c>
      <c r="AB622" s="13" t="str">
        <f t="shared" si="2"/>
        <v>M6-G-37b-E-2</v>
      </c>
      <c r="AC622" s="13" t="str">
        <f t="shared" si="3"/>
        <v>M6-G-37b-E-2-EN</v>
      </c>
      <c r="AD622" s="13"/>
      <c r="AE622" s="13"/>
      <c r="AF622" s="8"/>
      <c r="AG622" s="8" t="s">
        <v>49</v>
      </c>
    </row>
    <row r="623" ht="112.5" customHeight="1">
      <c r="A623" s="6" t="s">
        <v>3513</v>
      </c>
      <c r="B623" s="10" t="s">
        <v>3514</v>
      </c>
      <c r="C623" s="50" t="s">
        <v>50</v>
      </c>
      <c r="D623" s="7" t="s">
        <v>36</v>
      </c>
      <c r="E623" s="6"/>
      <c r="F623" s="10" t="s">
        <v>3533</v>
      </c>
      <c r="G623" s="10" t="s">
        <v>3516</v>
      </c>
      <c r="H623" s="10"/>
      <c r="I623" s="6" t="s">
        <v>2921</v>
      </c>
      <c r="J623" s="6" t="s">
        <v>168</v>
      </c>
      <c r="K623" s="10" t="s">
        <v>3526</v>
      </c>
      <c r="L623" s="11" t="s">
        <v>3534</v>
      </c>
      <c r="M623" s="13" t="s">
        <v>43</v>
      </c>
      <c r="N623" s="11" t="s">
        <v>3464</v>
      </c>
      <c r="O623" s="11" t="s">
        <v>3518</v>
      </c>
      <c r="P623" s="12"/>
      <c r="Q623" s="13"/>
      <c r="R623" s="12"/>
      <c r="S623" s="12"/>
      <c r="T623" s="12"/>
      <c r="U623" s="12"/>
      <c r="V623" s="12"/>
      <c r="W623" s="12"/>
      <c r="X623" s="13"/>
      <c r="Y623" s="6" t="s">
        <v>3413</v>
      </c>
      <c r="Z623" s="9" t="s">
        <v>3535</v>
      </c>
      <c r="AA623" s="12" t="str">
        <f t="shared" si="1"/>
        <v>{
    "id": "M6-G-37b-E-3-EN-EN",
    "stimulus": "&lt;p&gt;What is the distance between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need to use this formula:&lt;/p&gt;&lt;p style=\"text-align: center\"&gt;Distance = higher coordinate − lower coordinate = {{T1}} = {{A1}} units&lt;/p&gt;",
    "seed": {
        "parameters": [
            {
                "name": "Q1",
                "label": null,
                "list": [
                    "A and B",
                    "B and C",
                    "C and D",
                    "A and D"
                ]
            }
        ],
        "calculated": [
            {
                "name": "T1",
                "label": "{{function}}",
                "function": "if ('{{Q1}}' == 'A and B' || '{{Q1}}' == 'C and D') {'1 − (−1)'} else {'2 − (−3)'}",
                "temp": "true"
            },
            {
                "name": "A1",
                "label": "{{function}}",
                "function": "if ('{{Q1}}' == 'A and B' || '{{Q1}}' == 'C and D') {2} else {5}"
            }
        ],
        "uniques": true
    },
    "algorithm": {
        "name": "calculateOperation",
        "params": {
            "method": "equivLiteral",
            "keyboard": "NUMERICAL"
        }
    }
}</v>
      </c>
      <c r="AB623" s="13" t="str">
        <f t="shared" si="2"/>
        <v>M6-G-37b-E-3</v>
      </c>
      <c r="AC623" s="13" t="str">
        <f t="shared" si="3"/>
        <v>M6-G-37b-E-3-EN</v>
      </c>
      <c r="AD623" s="13"/>
      <c r="AE623" s="13"/>
      <c r="AF623" s="8"/>
      <c r="AG623" s="8" t="s">
        <v>49</v>
      </c>
    </row>
    <row r="624" ht="112.5" customHeight="1">
      <c r="A624" s="6" t="s">
        <v>3536</v>
      </c>
      <c r="B624" s="6" t="s">
        <v>3537</v>
      </c>
      <c r="C624" s="13" t="s">
        <v>35</v>
      </c>
      <c r="D624" s="7" t="s">
        <v>36</v>
      </c>
      <c r="E624" s="6"/>
      <c r="F624" s="9" t="s">
        <v>3538</v>
      </c>
      <c r="G624" s="10"/>
      <c r="H624" s="10"/>
      <c r="I624" s="6" t="s">
        <v>212</v>
      </c>
      <c r="J624" s="8" t="s">
        <v>3539</v>
      </c>
      <c r="K624" s="11" t="s">
        <v>3540</v>
      </c>
      <c r="L624" s="24" t="s">
        <v>3541</v>
      </c>
      <c r="M624" s="13" t="s">
        <v>43</v>
      </c>
      <c r="N624" s="11" t="s">
        <v>3542</v>
      </c>
      <c r="O624" s="11" t="s">
        <v>3542</v>
      </c>
      <c r="P624" s="12"/>
      <c r="Q624" s="13"/>
      <c r="R624" s="12"/>
      <c r="S624" s="12"/>
      <c r="T624" s="12"/>
      <c r="U624" s="12"/>
      <c r="V624" s="12"/>
      <c r="W624" s="12"/>
      <c r="X624" s="13"/>
      <c r="Y624" s="6" t="s">
        <v>3413</v>
      </c>
      <c r="Z624" s="9" t="s">
        <v>3543</v>
      </c>
      <c r="AA624" s="12" t="str">
        <f t="shared" si="1"/>
        <v>{"id":"M6-G-15a-I-1-EN-EN","stimulus":"&lt;p&gt;Indicate whether the following statements are true or false.&lt;/p&gt;","hint":"&lt;p&gt;The name of the polygons depends on the number of their sides, angles, and vertices: &lt;i&gt;tri-&lt;/i&gt; (3), &lt;i&gt;quadr-&lt;/i&gt; (4), &lt;i&gt;penta-&lt;/i&gt; (5), or &lt;i&gt;hexa-&lt;/i&gt; (6).&lt;/p&gt;","feedback":"&lt;p&gt;The name of the polygons depends on the number of their sides, angles, and vertices: &lt;i&gt;tri-&lt;/i&gt; (3), &lt;i&gt;quadr-&lt;/i&gt; (4), &lt;i&gt;penta-&lt;/i&gt; (5), or &lt;i&gt;hexa-&lt;/i&gt; (6).&lt;/p&gt;","seed":{"parameters":[{"name":"Q1","label":null,"list":["angles","sides","vertices"]},{"name":"Q2","label":null,"list":["angles","sides","vertices"]},{"name":"Q3","label":null,"list":["angles","sides","vertices"]},{"name":"Q4","label":null,"list":["angles","sides","vertices"]},{"name":"Q5","label":null,"list":["angles","sides","vertices"]},{"name":"Q6","label":null,"list":[5,6,7,8]},{"name":"Q7","label":null,"list":[4,6,7,8]},{"name":"Q8","label":null,"list":[4,5,7,8]},{"name":"Q9","label":null,"list":[4,5,6,8]},{"name":"Q10","label":null,"list":[4,5,6,7]}],"calculated":[{"name":"A1","label":"{{function}}","function":"A quadrilateral is a polygon with 4 {{Q1}}."},{"name":"A2","label":"{{function}}","function":"A pentagon is a polygon with 5 {{Q2}}."},{"name":"A3","label":"{{function}}","function":"A hexagon is a polygon with 6 {{Q3}}."},{"name":"A4","label":"{{function}}","function":"A heptagon is a polygon with 7 {{Q4}}."},{"name":"A5","label":"{{function}}","function":"An octagon is a polygon with 8 {{Q5}}."},{"name":"A6","label":"{{function}}","function":"A quadrilateral is a polygon with {{Q6}} {{Q1}}.","incorrect":true,"feedback":"A quadrilateral has 4 {{Q1}}."},{"name":"A7","label":"{{function}}","function":"A pentagon is a polygon with {{Q7}} {{Q2}}.","incorrect":true,"feedback":"A pentagon has 5 {{Q2}}."},{"name":"A8","label":"{{function}}","function":"A hexagon is a polygon with {{Q8}} {{Q3}}.","incorrect":true,"feedback":"A hexagon has 6 {{Q3}}."},{"name":"A9","label":"{{function}}","function":"A heptagon is a polygon with {{Q9}} {{Q4}}.","incorrect":true,"feedback":"A heptagon has 7 {{Q4}}."},{"name":"A10","label":"{{function}}","function":"An octagon is a polygon with {{Q10}} {{Q5}}.","incorrect":true,"feedback":"An octagon has 8 {{Q5}}."}],"uniques":false},"algorithm":{"name":"trueFalse","template":"Choice matrix – inline","params":{"countCorrect":1,"countIncorrect":2,"showCheckIcon":false,"options":["True","False"]}}}</v>
      </c>
      <c r="AB624" s="13" t="str">
        <f t="shared" si="2"/>
        <v>M6-G-15a-I-1</v>
      </c>
      <c r="AC624" s="13" t="str">
        <f t="shared" si="3"/>
        <v>M6-G-15a-I-1-EN</v>
      </c>
      <c r="AD624" s="8" t="s">
        <v>47</v>
      </c>
      <c r="AE624" s="13"/>
      <c r="AF624" s="8" t="s">
        <v>48</v>
      </c>
      <c r="AG624" s="8" t="s">
        <v>49</v>
      </c>
    </row>
    <row r="625" ht="112.5" customHeight="1">
      <c r="A625" s="6" t="s">
        <v>3536</v>
      </c>
      <c r="B625" s="6" t="s">
        <v>3537</v>
      </c>
      <c r="C625" s="13" t="s">
        <v>50</v>
      </c>
      <c r="D625" s="7" t="s">
        <v>36</v>
      </c>
      <c r="E625" s="6"/>
      <c r="F625" s="9" t="s">
        <v>3544</v>
      </c>
      <c r="G625" s="10"/>
      <c r="H625" s="10" t="s">
        <v>3545</v>
      </c>
      <c r="I625" s="6" t="s">
        <v>3546</v>
      </c>
      <c r="J625" s="21" t="s">
        <v>3547</v>
      </c>
      <c r="K625" s="10"/>
      <c r="L625" s="11" t="s">
        <v>3548</v>
      </c>
      <c r="M625" s="13" t="s">
        <v>43</v>
      </c>
      <c r="N625" s="11" t="s">
        <v>3542</v>
      </c>
      <c r="O625" s="11" t="s">
        <v>3542</v>
      </c>
      <c r="P625" s="12"/>
      <c r="Q625" s="13"/>
      <c r="R625" s="12"/>
      <c r="S625" s="12"/>
      <c r="T625" s="12"/>
      <c r="U625" s="12"/>
      <c r="V625" s="12"/>
      <c r="W625" s="12"/>
      <c r="X625" s="13"/>
      <c r="Y625" s="6" t="s">
        <v>3413</v>
      </c>
      <c r="Z625" s="9" t="s">
        <v>3549</v>
      </c>
      <c r="AA625" s="12" t="str">
        <f t="shared" si="1"/>
        <v>{"id":"M6-G-15a-E-1-EN-EN","stimulus":"&lt;p&gt;Select the pentagon.&lt;/p&gt;","hint":"&lt;p&gt;The names of polygons depend on the number of their sides, angles, and vertices: &lt;i&gt;tri-&lt;/i&gt; (3), &lt;i&gt;quad-&lt;/i&gt; (4), &lt;i&gt;penta-&lt;/i&gt; (5) or &lt;i&gt;hexa-&lt;/i&gt; (6).&lt;/p&gt;","feedback":"&lt;p&gt;The names of polygons depend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B625" s="13" t="str">
        <f t="shared" si="2"/>
        <v>M6-G-15a-E-1</v>
      </c>
      <c r="AC625" s="13" t="str">
        <f t="shared" si="3"/>
        <v>M6-G-15a-E-1-EN</v>
      </c>
      <c r="AD625" s="8" t="s">
        <v>47</v>
      </c>
      <c r="AE625" s="13"/>
      <c r="AF625" s="8" t="s">
        <v>48</v>
      </c>
      <c r="AG625" s="8" t="s">
        <v>49</v>
      </c>
    </row>
    <row r="626" ht="112.5" customHeight="1">
      <c r="A626" s="6" t="s">
        <v>3536</v>
      </c>
      <c r="B626" s="6" t="s">
        <v>3537</v>
      </c>
      <c r="C626" s="13" t="s">
        <v>50</v>
      </c>
      <c r="D626" s="7" t="s">
        <v>36</v>
      </c>
      <c r="E626" s="6"/>
      <c r="F626" s="9" t="s">
        <v>3550</v>
      </c>
      <c r="G626" s="10"/>
      <c r="H626" s="51" t="s">
        <v>3551</v>
      </c>
      <c r="I626" s="6" t="s">
        <v>3546</v>
      </c>
      <c r="J626" s="21" t="s">
        <v>3547</v>
      </c>
      <c r="K626" s="10"/>
      <c r="L626" s="11" t="s">
        <v>3552</v>
      </c>
      <c r="M626" s="13" t="s">
        <v>43</v>
      </c>
      <c r="N626" s="11" t="s">
        <v>3542</v>
      </c>
      <c r="O626" s="11" t="s">
        <v>3542</v>
      </c>
      <c r="P626" s="12"/>
      <c r="Q626" s="13"/>
      <c r="R626" s="12"/>
      <c r="S626" s="12"/>
      <c r="T626" s="12"/>
      <c r="U626" s="12"/>
      <c r="V626" s="12"/>
      <c r="W626" s="12"/>
      <c r="X626" s="13"/>
      <c r="Y626" s="6" t="s">
        <v>3413</v>
      </c>
      <c r="Z626" s="9" t="s">
        <v>3553</v>
      </c>
      <c r="AA626" s="12" t="str">
        <f t="shared" si="1"/>
        <v>{"id":"M6-G-15a-E-2-EN-EN","stimulus":"&lt;p&gt;Select the hexagon.&lt;/p&gt;","hint":"&lt;p&gt;The name of the polygons depends on the number of their sides, angles, and vertices: &lt;i&gt;tri-&lt;/i&gt; (3), &lt;i&gt;quad-&lt;/i&gt; (4), &lt;i&gt;penta-&lt;/i&gt; (5) or &lt;i&gt;hexa-&lt;/i&gt; (6).&lt;/p&gt;","feedback":"&lt;p&gt;The name of the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B626" s="13" t="str">
        <f t="shared" si="2"/>
        <v>M6-G-15a-E-2</v>
      </c>
      <c r="AC626" s="13" t="str">
        <f t="shared" si="3"/>
        <v>M6-G-15a-E-2-EN</v>
      </c>
      <c r="AD626" s="8" t="s">
        <v>47</v>
      </c>
      <c r="AE626" s="13"/>
      <c r="AF626" s="8" t="s">
        <v>48</v>
      </c>
      <c r="AG626" s="8" t="s">
        <v>49</v>
      </c>
    </row>
    <row r="627" ht="112.5" customHeight="1">
      <c r="A627" s="6" t="s">
        <v>3536</v>
      </c>
      <c r="B627" s="6" t="s">
        <v>3537</v>
      </c>
      <c r="C627" s="13" t="s">
        <v>50</v>
      </c>
      <c r="D627" s="7" t="s">
        <v>36</v>
      </c>
      <c r="E627" s="6"/>
      <c r="F627" s="9" t="s">
        <v>3554</v>
      </c>
      <c r="G627" s="10"/>
      <c r="H627" s="51" t="s">
        <v>3555</v>
      </c>
      <c r="I627" s="6" t="s">
        <v>3546</v>
      </c>
      <c r="J627" s="21" t="s">
        <v>3547</v>
      </c>
      <c r="K627" s="10"/>
      <c r="L627" s="11" t="s">
        <v>3556</v>
      </c>
      <c r="M627" s="13" t="s">
        <v>43</v>
      </c>
      <c r="N627" s="11" t="s">
        <v>3542</v>
      </c>
      <c r="O627" s="11" t="s">
        <v>3542</v>
      </c>
      <c r="P627" s="12"/>
      <c r="Q627" s="13"/>
      <c r="R627" s="12"/>
      <c r="S627" s="12"/>
      <c r="T627" s="12"/>
      <c r="U627" s="12"/>
      <c r="V627" s="12"/>
      <c r="W627" s="12"/>
      <c r="X627" s="13"/>
      <c r="Y627" s="6" t="s">
        <v>3413</v>
      </c>
      <c r="Z627" s="9" t="s">
        <v>3557</v>
      </c>
      <c r="AA627" s="12" t="str">
        <f t="shared" si="1"/>
        <v>{"id":"M6-G-15a-E-3-EN-EN","stimulus":"&lt;p&gt;Select the heptagon.&lt;/p&gt;","hint":"&lt;p&gt;The names of polygons depend on the number of their sides, angles, and vertices: &lt;i&gt;tri-&lt;/i&gt; (3), &lt;i&gt;quadr-&lt;/i&gt; (4), &lt;i&gt;penta-&lt;/i&gt; (5), or &lt;i&gt;hexa-&lt;/i&gt; (6).&lt;/p&gt;","feedback":"&lt;p&gt;The names of polygons depend on the number of their sides, angles, and vertices: &lt;i&gt;tri-&lt;/i&gt; (3), &lt;i&gt;quadr-&lt;/i&gt;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B627" s="13" t="str">
        <f t="shared" si="2"/>
        <v>M6-G-15a-E-3</v>
      </c>
      <c r="AC627" s="13" t="str">
        <f t="shared" si="3"/>
        <v>M6-G-15a-E-3-EN</v>
      </c>
      <c r="AD627" s="8" t="s">
        <v>47</v>
      </c>
      <c r="AE627" s="13"/>
      <c r="AF627" s="8" t="s">
        <v>48</v>
      </c>
      <c r="AG627" s="8" t="s">
        <v>49</v>
      </c>
    </row>
    <row r="628" ht="112.5" customHeight="1">
      <c r="A628" s="6" t="s">
        <v>3536</v>
      </c>
      <c r="B628" s="6" t="s">
        <v>3537</v>
      </c>
      <c r="C628" s="13" t="s">
        <v>50</v>
      </c>
      <c r="D628" s="7" t="s">
        <v>36</v>
      </c>
      <c r="E628" s="6"/>
      <c r="F628" s="9" t="s">
        <v>3558</v>
      </c>
      <c r="G628" s="10"/>
      <c r="H628" s="51" t="s">
        <v>3559</v>
      </c>
      <c r="I628" s="6" t="s">
        <v>3546</v>
      </c>
      <c r="J628" s="21" t="s">
        <v>3547</v>
      </c>
      <c r="K628" s="10"/>
      <c r="L628" s="11" t="s">
        <v>3560</v>
      </c>
      <c r="M628" s="13" t="s">
        <v>43</v>
      </c>
      <c r="N628" s="11" t="s">
        <v>3542</v>
      </c>
      <c r="O628" s="11" t="s">
        <v>3542</v>
      </c>
      <c r="P628" s="12"/>
      <c r="Q628" s="13"/>
      <c r="R628" s="12"/>
      <c r="S628" s="12"/>
      <c r="T628" s="12"/>
      <c r="U628" s="12"/>
      <c r="V628" s="12"/>
      <c r="W628" s="12"/>
      <c r="X628" s="13"/>
      <c r="Y628" s="6" t="s">
        <v>3413</v>
      </c>
      <c r="Z628" s="9" t="s">
        <v>3561</v>
      </c>
      <c r="AA628" s="12" t="str">
        <f t="shared" si="1"/>
        <v>{"id":"M6-G-15a-E-4-EN-EN","stimulus":"&lt;p&gt;Select the octagon.&lt;/p&gt;","hint":"&lt;p&gt;The name of polygons depends on the number of their sides, angles, and vertices: &lt;i&gt;tri-&lt;/i&gt; (3), &lt;i&gt;quad-&lt;/i&gt; (4), &lt;i&gt;penta-&lt;/i&gt; (5), or &lt;i&gt;hexa-&lt;/i&gt; (6).&lt;/p&gt;","feedback":"&lt;p&gt;The name of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AB628" s="13" t="str">
        <f t="shared" si="2"/>
        <v>M6-G-15a-E-4</v>
      </c>
      <c r="AC628" s="13" t="str">
        <f t="shared" si="3"/>
        <v>M6-G-15a-E-4-EN</v>
      </c>
      <c r="AD628" s="8" t="s">
        <v>47</v>
      </c>
      <c r="AE628" s="13"/>
      <c r="AF628" s="8" t="s">
        <v>48</v>
      </c>
      <c r="AG628" s="8" t="s">
        <v>49</v>
      </c>
    </row>
    <row r="629" ht="112.5" customHeight="1">
      <c r="A629" s="6" t="s">
        <v>3562</v>
      </c>
      <c r="B629" s="6" t="s">
        <v>3563</v>
      </c>
      <c r="C629" s="13" t="s">
        <v>35</v>
      </c>
      <c r="D629" s="7" t="s">
        <v>36</v>
      </c>
      <c r="E629" s="6"/>
      <c r="F629" s="52" t="s">
        <v>3564</v>
      </c>
      <c r="G629" s="10"/>
      <c r="H629" s="10"/>
      <c r="I629" s="6" t="s">
        <v>2921</v>
      </c>
      <c r="J629" s="21" t="s">
        <v>3565</v>
      </c>
      <c r="K629" s="10"/>
      <c r="L629" s="11" t="s">
        <v>3566</v>
      </c>
      <c r="M629" s="13" t="s">
        <v>43</v>
      </c>
      <c r="N629" s="11" t="s">
        <v>3567</v>
      </c>
      <c r="O629" s="11" t="s">
        <v>3567</v>
      </c>
      <c r="P629" s="12"/>
      <c r="Q629" s="13"/>
      <c r="R629" s="12"/>
      <c r="S629" s="12"/>
      <c r="T629" s="12"/>
      <c r="U629" s="12"/>
      <c r="V629" s="12"/>
      <c r="W629" s="12"/>
      <c r="X629" s="13"/>
      <c r="Y629" s="6" t="s">
        <v>3413</v>
      </c>
      <c r="Z629" s="9" t="s">
        <v>3568</v>
      </c>
      <c r="AA629" s="12" t="str">
        <f t="shared" si="1"/>
        <v>{"id":"M6-G-15b-I-1-EN-EN","stimulus":"&lt;p&gt;Select the regular polygons.&lt;/p&gt;","hint":"&lt;p&gt;Regular polygons have all their sides and angles equal.&lt;/p&gt;","feedback":"&lt;p&gt;Regular polygons have all their sides and angles equal.&lt;/p&gt;","seed":{"parameters":[],"calculated":[{"name":"A1","label":"&lt;div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AB629" s="13" t="str">
        <f t="shared" si="2"/>
        <v>M6-G-15b-I-1</v>
      </c>
      <c r="AC629" s="13" t="str">
        <f t="shared" si="3"/>
        <v>M6-G-15b-I-1-EN</v>
      </c>
      <c r="AD629" s="8" t="s">
        <v>47</v>
      </c>
      <c r="AE629" s="13"/>
      <c r="AF629" s="8" t="s">
        <v>48</v>
      </c>
      <c r="AG629" s="8" t="s">
        <v>49</v>
      </c>
    </row>
    <row r="630" ht="112.5" customHeight="1">
      <c r="A630" s="6" t="s">
        <v>3562</v>
      </c>
      <c r="B630" s="6" t="s">
        <v>3563</v>
      </c>
      <c r="C630" s="13" t="s">
        <v>35</v>
      </c>
      <c r="D630" s="7" t="s">
        <v>36</v>
      </c>
      <c r="E630" s="6"/>
      <c r="F630" s="9" t="s">
        <v>3569</v>
      </c>
      <c r="G630" s="10"/>
      <c r="H630" s="10"/>
      <c r="I630" s="6" t="s">
        <v>2921</v>
      </c>
      <c r="J630" s="21" t="s">
        <v>3565</v>
      </c>
      <c r="K630" s="10"/>
      <c r="L630" s="11" t="s">
        <v>3570</v>
      </c>
      <c r="M630" s="13" t="s">
        <v>43</v>
      </c>
      <c r="N630" s="11" t="s">
        <v>3571</v>
      </c>
      <c r="O630" s="11" t="s">
        <v>3571</v>
      </c>
      <c r="P630" s="12"/>
      <c r="Q630" s="13"/>
      <c r="R630" s="12"/>
      <c r="S630" s="12"/>
      <c r="T630" s="12"/>
      <c r="U630" s="12"/>
      <c r="V630" s="12"/>
      <c r="W630" s="12"/>
      <c r="X630" s="13"/>
      <c r="Y630" s="6" t="s">
        <v>3413</v>
      </c>
      <c r="Z630" s="9" t="s">
        <v>3572</v>
      </c>
      <c r="AA630" s="12" t="str">
        <f t="shared" si="1"/>
        <v>{"id":"M6-G-15b-I-2-EN-EN","stimulus":"&lt;p&gt;Select the irregular polygons.&lt;/p&gt;","hint":"&lt;p&gt;An irregular polygon has sides and angles that are different from each other.&lt;/p&gt;","feedback":"&lt;p&gt;An irregular polygon has sides and angles that are different from each other.&lt;/p&gt;","seed":{"parameters":[],"calculated":[{"name":"A1","label":"&lt;div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AB630" s="13" t="str">
        <f t="shared" si="2"/>
        <v>M6-G-15b-I-2</v>
      </c>
      <c r="AC630" s="13" t="str">
        <f t="shared" si="3"/>
        <v>M6-G-15b-I-2-EN</v>
      </c>
      <c r="AD630" s="8" t="s">
        <v>47</v>
      </c>
      <c r="AE630" s="13"/>
      <c r="AF630" s="8" t="s">
        <v>48</v>
      </c>
      <c r="AG630" s="8" t="s">
        <v>49</v>
      </c>
    </row>
    <row r="631" ht="112.5" customHeight="1">
      <c r="A631" s="6" t="s">
        <v>3562</v>
      </c>
      <c r="B631" s="6" t="s">
        <v>3563</v>
      </c>
      <c r="C631" s="13" t="s">
        <v>50</v>
      </c>
      <c r="D631" s="7" t="s">
        <v>36</v>
      </c>
      <c r="E631" s="6"/>
      <c r="F631" s="9" t="s">
        <v>3573</v>
      </c>
      <c r="G631" s="11" t="s">
        <v>3574</v>
      </c>
      <c r="H631" s="10"/>
      <c r="I631" s="6" t="s">
        <v>2921</v>
      </c>
      <c r="J631" s="6" t="s">
        <v>54</v>
      </c>
      <c r="K631" s="11" t="s">
        <v>3575</v>
      </c>
      <c r="L631" s="10" t="s">
        <v>3576</v>
      </c>
      <c r="M631" s="13" t="s">
        <v>43</v>
      </c>
      <c r="N631" s="11" t="s">
        <v>3577</v>
      </c>
      <c r="O631" s="11" t="s">
        <v>3578</v>
      </c>
      <c r="P631" s="12"/>
      <c r="Q631" s="13"/>
      <c r="R631" s="12"/>
      <c r="S631" s="12"/>
      <c r="T631" s="12"/>
      <c r="U631" s="12"/>
      <c r="V631" s="12"/>
      <c r="W631" s="12"/>
      <c r="X631" s="13"/>
      <c r="Y631" s="6" t="s">
        <v>3413</v>
      </c>
      <c r="Z631" s="9" t="s">
        <v>3579</v>
      </c>
      <c r="AA631" s="12" t="str">
        <f t="shared" si="1"/>
        <v>{
    "id": "M6-G-15b-E-1-EN-EN",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"&lt;p&gt;The &lt;b&gt;regular polygons&lt;/b&gt; have equal sides and angles.&lt;/p&gt;&lt;p&gt;The &lt;b&gt;irregular polygons&lt;/b&gt; have different sides and angles from each other.&lt;/p&gt;",
    "feedback": "&lt;p&gt;A polygon is &lt;b&gt;regular&lt;/b&gt; when all its sides and angles are equal.&lt;/p&gt;&lt;p&gt;A polygon is &lt;b&gt;irregular&lt;/b&gt; when its sides and angles are different from each other.&lt;/p&gt;",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AB631" s="13" t="str">
        <f t="shared" si="2"/>
        <v>M6-G-15b-E-1</v>
      </c>
      <c r="AC631" s="13" t="str">
        <f t="shared" si="3"/>
        <v>M6-G-15b-E-1-EN</v>
      </c>
      <c r="AD631" s="8" t="s">
        <v>47</v>
      </c>
      <c r="AE631" s="13"/>
      <c r="AF631" s="8" t="s">
        <v>48</v>
      </c>
      <c r="AG631" s="8" t="s">
        <v>49</v>
      </c>
    </row>
    <row r="632" ht="112.5" customHeight="1">
      <c r="A632" s="6" t="s">
        <v>3562</v>
      </c>
      <c r="B632" s="6" t="s">
        <v>3563</v>
      </c>
      <c r="C632" s="13" t="s">
        <v>50</v>
      </c>
      <c r="D632" s="7" t="s">
        <v>36</v>
      </c>
      <c r="E632" s="6"/>
      <c r="F632" s="9" t="s">
        <v>3573</v>
      </c>
      <c r="G632" s="11" t="s">
        <v>3574</v>
      </c>
      <c r="H632" s="10"/>
      <c r="I632" s="6" t="s">
        <v>2921</v>
      </c>
      <c r="J632" s="6" t="s">
        <v>54</v>
      </c>
      <c r="K632" s="11" t="s">
        <v>3580</v>
      </c>
      <c r="L632" s="10" t="s">
        <v>3581</v>
      </c>
      <c r="M632" s="13" t="s">
        <v>43</v>
      </c>
      <c r="N632" s="11" t="s">
        <v>3577</v>
      </c>
      <c r="O632" s="11" t="s">
        <v>3578</v>
      </c>
      <c r="P632" s="12"/>
      <c r="Q632" s="13"/>
      <c r="R632" s="12"/>
      <c r="S632" s="12"/>
      <c r="T632" s="12"/>
      <c r="U632" s="12"/>
      <c r="V632" s="12"/>
      <c r="W632" s="12"/>
      <c r="X632" s="13"/>
      <c r="Y632" s="6" t="s">
        <v>3413</v>
      </c>
      <c r="Z632" s="9" t="s">
        <v>3582</v>
      </c>
      <c r="AA632" s="12" t="str">
        <f t="shared" si="1"/>
        <v>{
    "id": "M6-G-15b-E-2-EN-EN",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"&lt;p&gt;&lt;b&gt;Regular polygons&lt;/b&gt; have equal sides and angles.&lt;/p&gt;&lt;p&gt;&lt;b&gt;Irregular polygons&lt;/b&gt; have different sides and angles.&lt;/p&gt;",
    "feedback": "&lt;p&gt;A polygon is &lt;b&gt;regular&lt;/b&gt; when all its sides and angles are equal.&lt;/p&gt;&lt;p&gt;A polygon is &lt;b&gt;irregular&lt;/b&gt; when its sides and angles are different from each other.&lt;/p&gt;",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AB632" s="13" t="str">
        <f t="shared" si="2"/>
        <v>M6-G-15b-E-2</v>
      </c>
      <c r="AC632" s="13" t="str">
        <f t="shared" si="3"/>
        <v>M6-G-15b-E-2-EN</v>
      </c>
      <c r="AD632" s="8" t="s">
        <v>47</v>
      </c>
      <c r="AE632" s="13"/>
      <c r="AF632" s="8" t="s">
        <v>48</v>
      </c>
      <c r="AG632" s="8" t="s">
        <v>49</v>
      </c>
    </row>
    <row r="633" ht="112.5" customHeight="1">
      <c r="A633" s="6" t="s">
        <v>3583</v>
      </c>
      <c r="B633" s="6" t="s">
        <v>3584</v>
      </c>
      <c r="C633" s="13" t="s">
        <v>35</v>
      </c>
      <c r="D633" s="7" t="s">
        <v>36</v>
      </c>
      <c r="E633" s="6"/>
      <c r="F633" s="9" t="s">
        <v>3585</v>
      </c>
      <c r="G633" s="25"/>
      <c r="H633" s="25" t="s">
        <v>3586</v>
      </c>
      <c r="I633" s="17" t="s">
        <v>212</v>
      </c>
      <c r="J633" s="21" t="s">
        <v>3587</v>
      </c>
      <c r="K633" s="25"/>
      <c r="L633" s="24" t="s">
        <v>3588</v>
      </c>
      <c r="M633" s="13" t="s">
        <v>43</v>
      </c>
      <c r="N633" s="11" t="s">
        <v>3589</v>
      </c>
      <c r="O633" s="11" t="s">
        <v>3590</v>
      </c>
      <c r="P633" s="12"/>
      <c r="Q633" s="13"/>
      <c r="R633" s="12"/>
      <c r="S633" s="12"/>
      <c r="T633" s="12"/>
      <c r="U633" s="12"/>
      <c r="V633" s="12"/>
      <c r="W633" s="12"/>
      <c r="X633" s="13"/>
      <c r="Y633" s="6" t="s">
        <v>3413</v>
      </c>
      <c r="Z633" s="9" t="s">
        <v>3591</v>
      </c>
      <c r="AA633" s="12" t="str">
        <f t="shared" si="1"/>
        <v>{"id":"M6-G-16a-I-1-EN-EN","stimulus":"&lt;p&gt;Select the correct statement.&lt;/p&gt;","hint":"&lt;p&gt;Triangles are classified according to the measures of their sides as equilateral, isosceles, and scalene.&lt;/p&gt;","feedback":"&lt;p&gt;Triangles are classified into:&lt;ol&gt;&lt;li&gt;&lt;b&gt;Equilateral:&lt;/b&gt; all their sides are equal.&lt;/li&gt;&lt;li&gt;&lt;b&gt;Isosceles:&lt;/b&gt; two of their sides are equal.&lt;/li&gt;&lt;li&gt;&lt;b&gt;Scalene:&lt;/b&gt; all their sides are unequal.&lt;/li&gt;&lt;/ol&gt;&lt;/p&gt;","seed":{"parameters":[],"calculated":[{"name":"A1","label":"The sides of an equilateral triangle are all the same length."},{"name":"A2","label":"In an isosceles triangle, two of its sides have the same length."},{"name":"A3","label":"In scalene triangles, all three sides have different lengths."},{"name":"A4","label":"The sides of a scalene triangle are all the same length.","incorrect":true},{"name":"A5","label":"In equilateral triangles, all three sides have different lengths.","incorrect":true},{"name":"A6","label":"All sides of an isosceles triangle are the same length.","incorrect":true}],"uniques":true},"algorithm":{"name":"trueFalse","template":"Multiple choice – standard","params":{"countCorrect":1,"countIncorrect":2,"showCheckIcon":true}}}</v>
      </c>
      <c r="AB633" s="13" t="str">
        <f t="shared" si="2"/>
        <v>M6-G-16a-I-1</v>
      </c>
      <c r="AC633" s="13" t="str">
        <f t="shared" si="3"/>
        <v>M6-G-16a-I-1-EN</v>
      </c>
      <c r="AD633" s="8" t="s">
        <v>47</v>
      </c>
      <c r="AE633" s="13"/>
      <c r="AF633" s="8" t="s">
        <v>48</v>
      </c>
      <c r="AG633" s="8" t="s">
        <v>49</v>
      </c>
    </row>
    <row r="634" ht="112.5" customHeight="1">
      <c r="A634" s="6" t="s">
        <v>3583</v>
      </c>
      <c r="B634" s="6" t="s">
        <v>3584</v>
      </c>
      <c r="C634" s="13" t="s">
        <v>50</v>
      </c>
      <c r="D634" s="7" t="s">
        <v>36</v>
      </c>
      <c r="E634" s="6"/>
      <c r="F634" s="9" t="s">
        <v>3592</v>
      </c>
      <c r="G634" s="24" t="s">
        <v>3593</v>
      </c>
      <c r="H634" s="25" t="s">
        <v>3594</v>
      </c>
      <c r="I634" s="17" t="s">
        <v>2921</v>
      </c>
      <c r="J634" s="17" t="s">
        <v>54</v>
      </c>
      <c r="K634" s="25"/>
      <c r="L634" s="25" t="s">
        <v>3595</v>
      </c>
      <c r="M634" s="13" t="s">
        <v>43</v>
      </c>
      <c r="N634" s="11" t="s">
        <v>3596</v>
      </c>
      <c r="O634" s="11" t="s">
        <v>3597</v>
      </c>
      <c r="P634" s="12"/>
      <c r="Q634" s="13"/>
      <c r="R634" s="12"/>
      <c r="S634" s="12"/>
      <c r="T634" s="12"/>
      <c r="U634" s="12"/>
      <c r="V634" s="12"/>
      <c r="W634" s="12"/>
      <c r="X634" s="13"/>
      <c r="Y634" s="6" t="s">
        <v>3413</v>
      </c>
      <c r="Z634" s="9" t="s">
        <v>3598</v>
      </c>
      <c r="AA634" s="12" t="str">
        <f t="shared" si="1"/>
        <v>{
    "id": "M6-G-16a-E-1-EN-EN",
    "stimulus": "&lt;p&gt;What are the names of the following triangles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by their sides into equilateral, isosceles, and scalene.&lt;/p&gt;",
    "feedback": "&lt;p&gt;Triangles are classified into:&lt;ul&gt;&lt;li&gt;&lt;b&gt;Equilateral:&lt;/b&gt; all sides are equal.&lt;/li&gt;&lt;li&gt;&lt;b&gt;Isosceles:&lt;/b&gt; two of its sides are equal.&lt;/li&gt;&lt;li&gt;&lt;b&gt;Scalene:&lt;/b&gt; all sides are different.&lt;/li&gt;&lt;/ul&gt;&lt;/p&gt;",
    "seed": {
        "parameters": [],
        "calculated": [
            {
                "name": "A1",
                "label": "Isosceles",
                "function": ""
            },
            {
                "name": "A2",
                "label": "Scalene",
                "function": ""
            }
        ],
        "uniques": true
    },
    "algorithm": {
        "name": "calculateOperation",
        "template": "Cloze with text"
    }
}</v>
      </c>
      <c r="AB634" s="13" t="str">
        <f t="shared" si="2"/>
        <v>M6-G-16a-E-1</v>
      </c>
      <c r="AC634" s="13" t="str">
        <f t="shared" si="3"/>
        <v>M6-G-16a-E-1-EN</v>
      </c>
      <c r="AD634" s="8" t="s">
        <v>47</v>
      </c>
      <c r="AE634" s="13"/>
      <c r="AF634" s="8" t="s">
        <v>48</v>
      </c>
      <c r="AG634" s="8" t="s">
        <v>49</v>
      </c>
    </row>
    <row r="635" ht="112.5" customHeight="1">
      <c r="A635" s="6" t="s">
        <v>3583</v>
      </c>
      <c r="B635" s="6" t="s">
        <v>3584</v>
      </c>
      <c r="C635" s="13" t="s">
        <v>50</v>
      </c>
      <c r="D635" s="7" t="s">
        <v>36</v>
      </c>
      <c r="E635" s="6"/>
      <c r="F635" s="9" t="s">
        <v>3592</v>
      </c>
      <c r="G635" s="24" t="s">
        <v>3599</v>
      </c>
      <c r="H635" s="25" t="s">
        <v>3600</v>
      </c>
      <c r="I635" s="17" t="s">
        <v>2921</v>
      </c>
      <c r="J635" s="17" t="s">
        <v>54</v>
      </c>
      <c r="K635" s="25"/>
      <c r="L635" s="25" t="s">
        <v>3601</v>
      </c>
      <c r="M635" s="13" t="s">
        <v>43</v>
      </c>
      <c r="N635" s="11" t="s">
        <v>3596</v>
      </c>
      <c r="O635" s="11" t="s">
        <v>3590</v>
      </c>
      <c r="P635" s="12"/>
      <c r="Q635" s="13"/>
      <c r="R635" s="12"/>
      <c r="S635" s="12"/>
      <c r="T635" s="12"/>
      <c r="U635" s="12"/>
      <c r="V635" s="12"/>
      <c r="W635" s="12"/>
      <c r="X635" s="13"/>
      <c r="Y635" s="6" t="s">
        <v>3413</v>
      </c>
      <c r="Z635" s="9" t="s">
        <v>3602</v>
      </c>
      <c r="AA635" s="12" t="str">
        <f t="shared" si="1"/>
        <v>{
    "id": "M6-G-16a-E-2-EN-EN",
    "stimulus": "&lt;p&gt;What are the following triangles called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center;border:none;\"&gt;{{response}} triangle&lt;/td&gt;&lt;td style=\"width: 50%; text-align: center;border:none;\"&gt;{{response}} triangle&lt;/td&gt;&lt;/tr&gt;&lt;/tbody&gt;&lt;/table&gt;",
    "hint": "&lt;p&gt;Triangles are classified according to their sides as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"Isosceles",
                "function": ""
            },
            {
                "name": "A2",
                "label": "Equilateral",
                "function": ""
            }
        ],
        "uniques": true
    },
    "algorithm": {
        "name": "calculateOperation",
        "template": "Cloze with text"
    }
}</v>
      </c>
      <c r="AB635" s="13" t="str">
        <f t="shared" si="2"/>
        <v>M6-G-16a-E-2</v>
      </c>
      <c r="AC635" s="13" t="str">
        <f t="shared" si="3"/>
        <v>M6-G-16a-E-2-EN</v>
      </c>
      <c r="AD635" s="8" t="s">
        <v>47</v>
      </c>
      <c r="AE635" s="13"/>
      <c r="AF635" s="8" t="s">
        <v>48</v>
      </c>
      <c r="AG635" s="8" t="s">
        <v>49</v>
      </c>
    </row>
    <row r="636" ht="112.5" customHeight="1">
      <c r="A636" s="6" t="s">
        <v>3583</v>
      </c>
      <c r="B636" s="6" t="s">
        <v>3584</v>
      </c>
      <c r="C636" s="13" t="s">
        <v>50</v>
      </c>
      <c r="D636" s="7" t="s">
        <v>36</v>
      </c>
      <c r="E636" s="6"/>
      <c r="F636" s="9" t="s">
        <v>3592</v>
      </c>
      <c r="G636" s="24" t="s">
        <v>3603</v>
      </c>
      <c r="H636" s="25" t="s">
        <v>3604</v>
      </c>
      <c r="I636" s="17" t="s">
        <v>2921</v>
      </c>
      <c r="J636" s="17" t="s">
        <v>54</v>
      </c>
      <c r="K636" s="25"/>
      <c r="L636" s="25" t="s">
        <v>3605</v>
      </c>
      <c r="M636" s="13" t="s">
        <v>43</v>
      </c>
      <c r="N636" s="11" t="s">
        <v>3596</v>
      </c>
      <c r="O636" s="11" t="s">
        <v>3590</v>
      </c>
      <c r="P636" s="12"/>
      <c r="Q636" s="13"/>
      <c r="R636" s="12"/>
      <c r="S636" s="12"/>
      <c r="T636" s="12"/>
      <c r="U636" s="12"/>
      <c r="V636" s="12"/>
      <c r="W636" s="12"/>
      <c r="X636" s="13"/>
      <c r="Y636" s="6" t="s">
        <v>3413</v>
      </c>
      <c r="Z636" s="9" t="s">
        <v>3606</v>
      </c>
      <c r="AA636" s="12" t="str">
        <f t="shared" si="1"/>
        <v>{
    "id": "M6-G-16a-E-3-EN-EN",
    "stimulus": "&lt;p&gt;What name do the following triangles receive according to the length of their sides?&lt;/p&gt;",
    "template": "&lt;table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according to their sides into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"Equilateral",
                "function": ""
            },
            {
                "name": "A2",
                "label": "Scalene",
                "function": ""
            }
        ],
        "uniques": true
    },
    "algorithm": {
        "name": "calculateOperation",
        "template": "Cloze with text"
    }
}</v>
      </c>
      <c r="AB636" s="13" t="str">
        <f t="shared" si="2"/>
        <v>M6-G-16a-E-3</v>
      </c>
      <c r="AC636" s="13" t="str">
        <f t="shared" si="3"/>
        <v>M6-G-16a-E-3-EN</v>
      </c>
      <c r="AD636" s="8" t="s">
        <v>47</v>
      </c>
      <c r="AE636" s="13"/>
      <c r="AF636" s="8" t="s">
        <v>48</v>
      </c>
      <c r="AG636" s="8" t="s">
        <v>49</v>
      </c>
    </row>
    <row r="637" ht="112.5" customHeight="1">
      <c r="A637" s="6" t="s">
        <v>3607</v>
      </c>
      <c r="B637" s="6" t="s">
        <v>3608</v>
      </c>
      <c r="C637" s="13" t="s">
        <v>35</v>
      </c>
      <c r="D637" s="7" t="s">
        <v>36</v>
      </c>
      <c r="E637" s="6"/>
      <c r="F637" s="9" t="s">
        <v>3585</v>
      </c>
      <c r="G637" s="25"/>
      <c r="H637" s="25"/>
      <c r="I637" s="17" t="s">
        <v>212</v>
      </c>
      <c r="J637" s="21" t="s">
        <v>3587</v>
      </c>
      <c r="K637" s="25"/>
      <c r="L637" s="24" t="s">
        <v>3609</v>
      </c>
      <c r="M637" s="13" t="s">
        <v>43</v>
      </c>
      <c r="N637" s="11" t="s">
        <v>3610</v>
      </c>
      <c r="O637" s="11" t="s">
        <v>3611</v>
      </c>
      <c r="P637" s="12"/>
      <c r="Q637" s="13"/>
      <c r="R637" s="12"/>
      <c r="S637" s="12"/>
      <c r="T637" s="12"/>
      <c r="U637" s="12"/>
      <c r="V637" s="12"/>
      <c r="W637" s="12"/>
      <c r="X637" s="13"/>
      <c r="Y637" s="6" t="s">
        <v>3413</v>
      </c>
      <c r="Z637" s="9" t="s">
        <v>3612</v>
      </c>
      <c r="AA637" s="12" t="str">
        <f t="shared" si="1"/>
        <v>{"id":"M6-G-16b-I-1-EN-EN","stimulus":"&lt;p&gt;Select the correct statement.&lt;/p&gt;","hint":"&lt;p&gt;Triangles are classified by their angles into acute, right, and obtuse.&lt;/p&gt;","feedback":"&lt;p&gt;Triangles are classified into:&lt;/p&gt;&lt;ol&gt;&lt;li&gt;&lt;b&gt;Acute:&lt;/b&gt; all three angles are acute.&lt;/li&gt;&lt;li&gt;&lt;b&gt;Right:&lt;/b&gt; has a right angle.&lt;/li&gt;&lt;li&gt;&lt;b&gt;Obtuse:&lt;/b&gt; has an obtuse angle.&lt;/li&gt;&lt;/ol&gt;","seed":{"parameters":[],"calculated":[{"name":"A1","label":"All angles of an acute triangle are acute."},{"name":"A2","label":"One of the angles of an obtuse triangle is obtuse."},{"name":"A3","label":"One of the angles of a right triangle is right."},{"name":"A4","label":"One of the angles of an acute triangle is obtuse.","incorrect":true},{"name":"A5","label":"All angles of an obtuse triangle are obtuse.","incorrect":true},{"name":"A6","label":"All angles of a right triangle are right.","incorrect":true}],"uniques":true},"algorithm":{"name":"trueFalse","template":"Multiple choice – standard","params":{"countCorrect":1,"countIncorrect":2,"showCheckIcon":true}}}</v>
      </c>
      <c r="AB637" s="13" t="str">
        <f t="shared" si="2"/>
        <v>M6-G-16b-I-1</v>
      </c>
      <c r="AC637" s="13" t="str">
        <f t="shared" si="3"/>
        <v>M6-G-16b-I-1-EN</v>
      </c>
      <c r="AD637" s="8" t="s">
        <v>47</v>
      </c>
      <c r="AE637" s="13"/>
      <c r="AF637" s="8" t="s">
        <v>48</v>
      </c>
      <c r="AG637" s="8" t="s">
        <v>49</v>
      </c>
    </row>
    <row r="638" ht="112.5" customHeight="1">
      <c r="A638" s="6" t="s">
        <v>3607</v>
      </c>
      <c r="B638" s="6" t="s">
        <v>3608</v>
      </c>
      <c r="C638" s="13" t="s">
        <v>50</v>
      </c>
      <c r="D638" s="7" t="s">
        <v>36</v>
      </c>
      <c r="E638" s="6"/>
      <c r="F638" s="9" t="s">
        <v>3613</v>
      </c>
      <c r="G638" s="53" t="s">
        <v>3614</v>
      </c>
      <c r="H638" s="25"/>
      <c r="I638" s="17" t="s">
        <v>2921</v>
      </c>
      <c r="J638" s="17" t="s">
        <v>54</v>
      </c>
      <c r="K638" s="25" t="s">
        <v>128</v>
      </c>
      <c r="L638" s="25" t="s">
        <v>3615</v>
      </c>
      <c r="M638" s="13" t="s">
        <v>43</v>
      </c>
      <c r="N638" s="11" t="s">
        <v>3610</v>
      </c>
      <c r="O638" s="11" t="s">
        <v>3616</v>
      </c>
      <c r="P638" s="12"/>
      <c r="Q638" s="13"/>
      <c r="R638" s="12"/>
      <c r="S638" s="12"/>
      <c r="T638" s="12"/>
      <c r="U638" s="12"/>
      <c r="V638" s="12"/>
      <c r="W638" s="12"/>
      <c r="X638" s="13"/>
      <c r="Y638" s="6" t="s">
        <v>3413</v>
      </c>
      <c r="Z638" s="9" t="s">
        <v>3617</v>
      </c>
      <c r="AA638" s="12" t="str">
        <f t="shared" si="1"/>
        <v>{
    "id": "M6-G-16b-E-1-EN-EN",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by their angles into acute, right, and obtuse angles.&lt;/p&gt;",
    "feedback": "&lt;p&gt;Triangles are classified into:&lt;/p&gt;&lt;ul&gt;&lt;li&gt;&lt;b&gt;Acute:&lt;/b&gt; all three angles are acute.&lt;/li&gt;&lt;li&gt;&lt;b&gt;Right:&lt;/b&gt; they have a right angle.&lt;/li&gt;&lt;li&gt;&lt;b&gt;Obtuse:&lt;/b&gt; they have an obtuse angle.&lt;/li&gt;&lt;/ul&gt;",
    "seed": {
        "parameters": [],
        "calculated": [
            {
                "name": "A1",
                "label": "Right",
                "function": ""
            },
            {
                "name": "A2",
                "label": "Obtuse",
                "function": ""
            }
        ],
        "uniques": true
    },
    "algorithm": {
        "name": "calculateOperation",
        "template": "Cloze with text"
    }
}</v>
      </c>
      <c r="AB638" s="13" t="str">
        <f t="shared" si="2"/>
        <v>M6-G-16b-E-1</v>
      </c>
      <c r="AC638" s="13" t="str">
        <f t="shared" si="3"/>
        <v>M6-G-16b-E-1-EN</v>
      </c>
      <c r="AD638" s="8" t="s">
        <v>47</v>
      </c>
      <c r="AE638" s="13"/>
      <c r="AF638" s="8" t="s">
        <v>48</v>
      </c>
      <c r="AG638" s="8" t="s">
        <v>49</v>
      </c>
    </row>
    <row r="639" ht="112.5" customHeight="1">
      <c r="A639" s="6" t="s">
        <v>3607</v>
      </c>
      <c r="B639" s="6" t="s">
        <v>3608</v>
      </c>
      <c r="C639" s="13" t="s">
        <v>50</v>
      </c>
      <c r="D639" s="7" t="s">
        <v>36</v>
      </c>
      <c r="E639" s="6"/>
      <c r="F639" s="9" t="s">
        <v>3613</v>
      </c>
      <c r="G639" s="54" t="s">
        <v>3618</v>
      </c>
      <c r="H639" s="25"/>
      <c r="I639" s="17" t="s">
        <v>2921</v>
      </c>
      <c r="J639" s="17" t="s">
        <v>54</v>
      </c>
      <c r="K639" s="25" t="s">
        <v>128</v>
      </c>
      <c r="L639" s="25" t="s">
        <v>3619</v>
      </c>
      <c r="M639" s="13" t="s">
        <v>43</v>
      </c>
      <c r="N639" s="11" t="s">
        <v>3610</v>
      </c>
      <c r="O639" s="11" t="s">
        <v>3611</v>
      </c>
      <c r="P639" s="12"/>
      <c r="Q639" s="13"/>
      <c r="R639" s="12"/>
      <c r="S639" s="12"/>
      <c r="T639" s="12"/>
      <c r="U639" s="12"/>
      <c r="V639" s="12"/>
      <c r="W639" s="12"/>
      <c r="X639" s="13"/>
      <c r="Y639" s="6" t="s">
        <v>3413</v>
      </c>
      <c r="Z639" s="9" t="s">
        <v>3620</v>
      </c>
      <c r="AA639" s="12" t="str">
        <f t="shared" si="1"/>
        <v>{
    "id": "M6-G-16b-E-2-EN-EN",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center;border:none;\"&gt;{{response}} triangle&lt;/td&gt;&lt;td style=\"width: 50%; text-align: center;border:none;\"&gt;{{response}} triangle&lt;/td&gt;&lt;/tr&gt;&lt;/tbody&gt;&lt;/table&gt;",
    "hint": "&lt;p&gt;Triangles are classified into acute, right, and obtuse based on their 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"Right",
                "function": ""
            },
            {
                "name": "A2",
                "label": "Acute",
                "function": ""
            }
        ],
        "uniques": true
    },
    "algorithm": {
        "name": "calculateOperation",
        "template": "Cloze with text"
    }
}</v>
      </c>
      <c r="AB639" s="13" t="str">
        <f t="shared" si="2"/>
        <v>M6-G-16b-E-2</v>
      </c>
      <c r="AC639" s="13" t="str">
        <f t="shared" si="3"/>
        <v>M6-G-16b-E-2-EN</v>
      </c>
      <c r="AD639" s="8" t="s">
        <v>47</v>
      </c>
      <c r="AE639" s="13"/>
      <c r="AF639" s="8" t="s">
        <v>48</v>
      </c>
      <c r="AG639" s="8" t="s">
        <v>49</v>
      </c>
    </row>
    <row r="640" ht="112.5" customHeight="1">
      <c r="A640" s="6" t="s">
        <v>3607</v>
      </c>
      <c r="B640" s="6" t="s">
        <v>3608</v>
      </c>
      <c r="C640" s="13" t="s">
        <v>50</v>
      </c>
      <c r="D640" s="7" t="s">
        <v>36</v>
      </c>
      <c r="E640" s="6"/>
      <c r="F640" s="9" t="s">
        <v>3613</v>
      </c>
      <c r="G640" s="54" t="s">
        <v>3621</v>
      </c>
      <c r="H640" s="25"/>
      <c r="I640" s="17" t="s">
        <v>2921</v>
      </c>
      <c r="J640" s="17" t="s">
        <v>54</v>
      </c>
      <c r="K640" s="25" t="s">
        <v>128</v>
      </c>
      <c r="L640" s="25" t="s">
        <v>3622</v>
      </c>
      <c r="M640" s="13" t="s">
        <v>43</v>
      </c>
      <c r="N640" s="11" t="s">
        <v>3610</v>
      </c>
      <c r="O640" s="11" t="s">
        <v>3611</v>
      </c>
      <c r="P640" s="12"/>
      <c r="Q640" s="13"/>
      <c r="R640" s="12"/>
      <c r="S640" s="12"/>
      <c r="T640" s="12"/>
      <c r="U640" s="12"/>
      <c r="V640" s="12"/>
      <c r="W640" s="12"/>
      <c r="X640" s="13"/>
      <c r="Y640" s="6" t="s">
        <v>3413</v>
      </c>
      <c r="Z640" s="9" t="s">
        <v>3623</v>
      </c>
      <c r="AA640" s="12" t="str">
        <f t="shared" si="1"/>
        <v>{
    "id": "M6-G-16b-E-3-EN-EN",
    "stimulus": "&lt;p&gt;Type the name assigned to the following triangles based on their angles.&lt;/p&gt;",
    "template": "&lt;table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according to their angles into acute, right, and obtuse triangles.&lt;/p&gt;",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"Acute",
                "function": ""
            },
            {
                "name": "A2",
                "label": "Obtuse",
                "function": ""
            }
        ],
        "uniques": true
    },
    "algorithm": {
        "name": "calculateOperation",
        "template": "Cloze with text"
    }
}</v>
      </c>
      <c r="AB640" s="13" t="str">
        <f t="shared" si="2"/>
        <v>M6-G-16b-E-3</v>
      </c>
      <c r="AC640" s="13" t="str">
        <f t="shared" si="3"/>
        <v>M6-G-16b-E-3-EN</v>
      </c>
      <c r="AD640" s="8" t="s">
        <v>47</v>
      </c>
      <c r="AE640" s="13"/>
      <c r="AF640" s="8" t="s">
        <v>48</v>
      </c>
      <c r="AG640" s="8" t="s">
        <v>49</v>
      </c>
    </row>
    <row r="641" ht="112.5" customHeight="1">
      <c r="A641" s="6" t="s">
        <v>3624</v>
      </c>
      <c r="B641" s="6" t="s">
        <v>3625</v>
      </c>
      <c r="C641" s="13" t="s">
        <v>35</v>
      </c>
      <c r="D641" s="7" t="s">
        <v>36</v>
      </c>
      <c r="E641" s="6"/>
      <c r="F641" s="10" t="s">
        <v>3626</v>
      </c>
      <c r="G641" s="25" t="s">
        <v>3627</v>
      </c>
      <c r="H641" s="25"/>
      <c r="I641" s="17" t="s">
        <v>212</v>
      </c>
      <c r="J641" s="17" t="s">
        <v>852</v>
      </c>
      <c r="K641" s="24" t="s">
        <v>3628</v>
      </c>
      <c r="L641" s="11" t="s">
        <v>3629</v>
      </c>
      <c r="M641" s="13" t="s">
        <v>43</v>
      </c>
      <c r="N641" s="10" t="s">
        <v>3630</v>
      </c>
      <c r="O641" s="11" t="s">
        <v>3631</v>
      </c>
      <c r="P641" s="12"/>
      <c r="Q641" s="13"/>
      <c r="R641" s="12"/>
      <c r="S641" s="12"/>
      <c r="T641" s="12"/>
      <c r="U641" s="12"/>
      <c r="V641" s="12"/>
      <c r="W641" s="12"/>
      <c r="X641" s="13"/>
      <c r="Y641" s="6" t="s">
        <v>3413</v>
      </c>
      <c r="Z641" s="9" t="s">
        <v>3632</v>
      </c>
      <c r="AA641" s="12" t="str">
        <f t="shared" si="1"/>
        <v>{
    "id": "M6-G-17a-I-1-EN-EN",
    "stimulus": "&lt;p&gt;Select the quadrilaterals that match the definitions.&lt;/p&gt;",
    "template": "&lt;p&gt;All their sides are equal and their angles are equal 2 by 2: {{response}}&lt;/p&gt;&lt;p&gt;Their sides are equal 2 by 2 and their angles are equal: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have no parallel sides.&lt;/li&gt;&lt;/ul&gt;",
    "seed": {
        "parameters": [
            {
                "name": "Q1",
                "label": null,
                "list": [
                    "square",
                    "rectangle",
                    "rhomboid",
                    "trapezoid",
                    "trapezium"
                ]
            },
            {
                "name": "Q2",
                "label": null,
                "list": [
                    "square",
                    "rectangle",
                    "rhomboid",
                    "trapezoid",
                    "trapezium"
                ]
            },
            {
                "name": "Q3",
                "label": null,
                "list": [
                    "square",
                    "rhombus",
                    "rhomboid",
                    "trapezoid",
                    "trapezium"
                ]
            },
            {
                "name": "Q4",
                "label": null,
                "list": [
                    "square",
                    "rhombus",
                    "rhomboid",
                    "trapezoid",
                    "trapezium"
                ]
            }
        ],
        "calculated": [
            {
                "name": "A1",
                "label": "{{function}}",
                "function": "rhombus",
                "group": 1
            },
            {
                "name": "A2",
                "label": "{{function}}",
                "function": "{{Q1}}",
                "incorrect": true,
                "group": 1
            },
            {
                "name": "A3",
                "label": "{{function}}",
                "function": "{{Q2}}",
                "incorrect": true,
                "group": 1
            },
            {
                "name": "A4",
                "label": "{{function}}",
                "function": "rectangle",
                "group": 2
            },
            {
                "name": "A5",
                "label": "{{function}}",
                "function": "{{Q3}}",
                "incorrect": true,
                "group": 2
            },
            {
                "name": "A6",
                "label": "{{function}}",
                "function": "{{Q4}}",
                "incorrect": true,
                "group": 2
            }
        ],
        "uniques": true
    },
    "algorithm": {
        "name": "groupResponses",
        "template": "Cloze with drop down"
    }
}</v>
      </c>
      <c r="AB641" s="13" t="str">
        <f t="shared" si="2"/>
        <v>M6-G-17a-I-1</v>
      </c>
      <c r="AC641" s="13" t="str">
        <f t="shared" si="3"/>
        <v>M6-G-17a-I-1-EN</v>
      </c>
      <c r="AD641" s="8" t="s">
        <v>47</v>
      </c>
      <c r="AE641" s="13"/>
      <c r="AF641" s="8" t="s">
        <v>48</v>
      </c>
      <c r="AG641" s="8" t="s">
        <v>49</v>
      </c>
    </row>
    <row r="642" ht="112.5" customHeight="1">
      <c r="A642" s="6" t="s">
        <v>3624</v>
      </c>
      <c r="B642" s="6" t="s">
        <v>3625</v>
      </c>
      <c r="C642" s="13" t="s">
        <v>35</v>
      </c>
      <c r="D642" s="7" t="s">
        <v>36</v>
      </c>
      <c r="E642" s="6"/>
      <c r="F642" s="10" t="s">
        <v>3626</v>
      </c>
      <c r="G642" s="25" t="s">
        <v>3633</v>
      </c>
      <c r="H642" s="25"/>
      <c r="I642" s="17" t="s">
        <v>212</v>
      </c>
      <c r="J642" s="17" t="s">
        <v>852</v>
      </c>
      <c r="K642" s="24" t="s">
        <v>3634</v>
      </c>
      <c r="L642" s="11" t="s">
        <v>3635</v>
      </c>
      <c r="M642" s="13" t="s">
        <v>43</v>
      </c>
      <c r="N642" s="10" t="s">
        <v>3630</v>
      </c>
      <c r="O642" s="11" t="s">
        <v>3631</v>
      </c>
      <c r="P642" s="12"/>
      <c r="Q642" s="13"/>
      <c r="R642" s="12"/>
      <c r="S642" s="12"/>
      <c r="T642" s="12"/>
      <c r="U642" s="12"/>
      <c r="V642" s="12"/>
      <c r="W642" s="12"/>
      <c r="X642" s="13"/>
      <c r="Y642" s="6" t="s">
        <v>3413</v>
      </c>
      <c r="Z642" s="9" t="s">
        <v>3636</v>
      </c>
      <c r="AA642" s="12" t="str">
        <f t="shared" si="1"/>
        <v>{
    "id": "M6-G-17a-I-2-EN-EN",
    "stimulus": "&lt;p&gt;Select the quadrilaterals that match the definitions.&lt;/p&gt;",
    "template": "&lt;p&gt;All its sides and angles are equal: {{response}}&lt;/p&gt;&lt;p&gt;It only has two parallel sides: {{response}}&lt;/p&gt;",
    "hint": "&lt;p&gt;Quadrilaterals are classified into &lt;b&gt;parallelograms&lt;/b&gt; (squares, rectangles, rhombuses, rhomboids) and &lt;b&gt;non-parallelograms&lt;/b&gt; (trapezoids and trapezium).&lt;/p&gt;",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
                "name": "Q1",
                "label": null,
                "list": [
                    "rectangle",
                    "rhombus",
                    "rhomboid",
                    "trapezoid",
                    "trapezium"
                ]
            },
            {
                "name": "Q2",
                "label": null,
                "list": [
                    "rectangle",
                    "rhombus",
                    "rhomboid",
                    "trapezoid",
                    "trapezium"
                ]
            },
            {
                "name": "Q3",
                "label": null,
                "list": [
                    "rectangle",
                    "rhombus",
                    "rhomboid",
                    "square",
                    "trapezoid"
                ]
            },
            {
                "name": "Q4",
                "label": null,
                "list": [
                    "rectangle",
                    "rhombus",
                    "rhomboid",
                    "square",
                    "trapezoid"
                ]
            }
        ],
        "calculated": [
            {
                "name": "A1",
                "label": "{{function}}",
                "function": "square",
                "group": 1
            },
            {
                "name": "A2",
                "label": "{{function}}",
                "function": "{{Q1}}",
                "incorrect": true,
                "group": 1
            },
            {
                "name": "A3",
                "label": "{{function}}",
                "function": "{{Q2}}",
                "incorrect": true,
                "group": 1
            },
            {
                "name": "A4",
                "label": "{{function}}",
                "function": "trapezium",
                "group": 2
            },
            {
                "name": "A5",
                "label": "{{function}}",
                "function": "{{Q3}}",
                "incorrect": true,
                "group": 2
            },
            {
                "name": "A6",
                "label": "{{function}}",
                "function": "{{Q4}}",
                "incorrect": true,
                "group": 2
            }
        ],
        "uniques": true
    },
    "algorithm": {
        "name": "groupResponses",
        "template": "Cloze with drop down"
    }
}</v>
      </c>
      <c r="AB642" s="13" t="str">
        <f t="shared" si="2"/>
        <v>M6-G-17a-I-2</v>
      </c>
      <c r="AC642" s="13" t="str">
        <f t="shared" si="3"/>
        <v>M6-G-17a-I-2-EN</v>
      </c>
      <c r="AD642" s="8" t="s">
        <v>47</v>
      </c>
      <c r="AE642" s="13"/>
      <c r="AF642" s="8" t="s">
        <v>48</v>
      </c>
      <c r="AG642" s="8" t="s">
        <v>49</v>
      </c>
    </row>
    <row r="643" ht="112.5" customHeight="1">
      <c r="A643" s="6" t="s">
        <v>3624</v>
      </c>
      <c r="B643" s="6" t="s">
        <v>3625</v>
      </c>
      <c r="C643" s="13" t="s">
        <v>35</v>
      </c>
      <c r="D643" s="7" t="s">
        <v>36</v>
      </c>
      <c r="E643" s="6"/>
      <c r="F643" s="10" t="s">
        <v>3626</v>
      </c>
      <c r="G643" s="25" t="s">
        <v>3637</v>
      </c>
      <c r="H643" s="25"/>
      <c r="I643" s="17" t="s">
        <v>212</v>
      </c>
      <c r="J643" s="17" t="s">
        <v>852</v>
      </c>
      <c r="K643" s="24" t="s">
        <v>3638</v>
      </c>
      <c r="L643" s="11" t="s">
        <v>3639</v>
      </c>
      <c r="M643" s="13" t="s">
        <v>43</v>
      </c>
      <c r="N643" s="10" t="s">
        <v>3630</v>
      </c>
      <c r="O643" s="11" t="s">
        <v>3631</v>
      </c>
      <c r="P643" s="12"/>
      <c r="Q643" s="13"/>
      <c r="R643" s="12"/>
      <c r="S643" s="12"/>
      <c r="T643" s="12"/>
      <c r="U643" s="12"/>
      <c r="V643" s="12"/>
      <c r="W643" s="12"/>
      <c r="X643" s="13"/>
      <c r="Y643" s="6" t="s">
        <v>3413</v>
      </c>
      <c r="Z643" s="9" t="s">
        <v>3640</v>
      </c>
      <c r="AA643" s="12" t="str">
        <f t="shared" si="1"/>
        <v>{
    "id": "M6-G-17a-I-3-EN-EN",
    "stimulus": "&lt;p&gt;Select quadrilaterals that fit the definitions.&lt;/p&gt;",
    "template": "&lt;p&gt;The sides are equal 2 by 2, and the angles are equal: {{response}}&lt;/p&gt;&lt;p&gt;The sides and the angles are equal 2 by 2: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do not have parallel sides.&lt;/li&gt;&lt;/ul&gt;",
    "seed": {
        "parameters": [
            {
                "name": "Q1",
                "label": null,
                "list": [
                    "square",
                    "rhombus",
                    "rhomboid",
                    "trapezium",
                    "trapezoid"
                ]
            },
            {
                "name": "Q2",
                "label": null,
                "list": [
                    "square",
                    "rhombus",
                    "rhomboid",
                    "trapezium",
                    "trapezoid"
                ]
            },
            {
                "name": "Q3",
                "label": null,
                "list": [
                    "square",
                    "rectangle",
                    "rhombus",
                    "trapezium",
                    "trapezoid"
                ]
            },
            {
                "name": "Q4",
                "label": null,
                "list": [
                    "square",
                    "rectangle",
                    "rhombus",
                    "trapezium",
                    "trapezoid"
                ]
            }
        ],
        "calculated": [
            {
                "name": "A1",
                "label": "{{function}}",
                "function": "rectangle",
                "group": 1
            },
            {
                "name": "A2",
                "label": "{{function}}",
                "function": "{{Q1}}",
                "incorrect": true,
                "group": 1
            },
            {
                "name": "A3",
                "label": "{{function}}",
                "function": "{{Q2}}",
                "incorrect": true,
                "group": 1
            },
            {
                "name": "A4",
                "label": "{{function}}",
                "function": "rhomboid",
                "group": 2
            },
            {
                "name": "A5",
                "label": "{{function}}",
                "function": "{{Q3}}",
                "incorrect": true,
                "group": 2
            },
            {
                "name": "A6",
                "label": "{{function}}",
                "function": "{{Q4}}",
                "incorrect": true,
                "group": 2
            }
        ],
        "uniques": true
    },
    "algorithm": {
        "name": "groupResponses",
        "template": "Cloze with drop down"
    }
}</v>
      </c>
      <c r="AB643" s="13" t="str">
        <f t="shared" si="2"/>
        <v>M6-G-17a-I-3</v>
      </c>
      <c r="AC643" s="13" t="str">
        <f t="shared" si="3"/>
        <v>M6-G-17a-I-3-EN</v>
      </c>
      <c r="AD643" s="8" t="s">
        <v>47</v>
      </c>
      <c r="AE643" s="13"/>
      <c r="AF643" s="8" t="s">
        <v>48</v>
      </c>
      <c r="AG643" s="8" t="s">
        <v>49</v>
      </c>
    </row>
    <row r="644" ht="112.5" customHeight="1">
      <c r="A644" s="6" t="s">
        <v>3624</v>
      </c>
      <c r="B644" s="6" t="s">
        <v>3625</v>
      </c>
      <c r="C644" s="13" t="s">
        <v>50</v>
      </c>
      <c r="D644" s="7" t="s">
        <v>36</v>
      </c>
      <c r="E644" s="6"/>
      <c r="F644" s="10" t="s">
        <v>3641</v>
      </c>
      <c r="G644" s="24" t="s">
        <v>3642</v>
      </c>
      <c r="H644" s="25"/>
      <c r="I644" s="17" t="s">
        <v>2921</v>
      </c>
      <c r="J644" s="17" t="s">
        <v>54</v>
      </c>
      <c r="K644" s="25"/>
      <c r="L644" s="11" t="s">
        <v>3643</v>
      </c>
      <c r="M644" s="13" t="s">
        <v>43</v>
      </c>
      <c r="N644" s="10" t="s">
        <v>3630</v>
      </c>
      <c r="O644" s="11" t="s">
        <v>3631</v>
      </c>
      <c r="P644" s="12"/>
      <c r="Q644" s="13"/>
      <c r="R644" s="12"/>
      <c r="S644" s="12"/>
      <c r="T644" s="12"/>
      <c r="U644" s="12"/>
      <c r="V644" s="12"/>
      <c r="W644" s="12"/>
      <c r="X644" s="13"/>
      <c r="Y644" s="6" t="s">
        <v>3413</v>
      </c>
      <c r="Z644" s="9" t="s">
        <v>3644</v>
      </c>
      <c r="AA644" s="12" t="str">
        <f t="shared" si="1"/>
        <v>{"id":"M6-G-17a-E-1-EN-EN","stimulus":"&lt;p&gt;Type the name of these quadrilaterals.&lt;/p&gt;","template":"&lt;table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none;\"&gt;{{response}}&lt;/td&gt;&lt;/tr&gt;&lt;/tbody&gt;&lt;/table&gt;","hint":"&lt;p&gt;Quadrilaterals are classified into &lt;b&gt;parallelograms&lt;/b&gt; (squares, rectangles, rhombuses, rhomboids) and &lt;b&gt;non-parallelograms&lt;/b&gt; (trapeziums and trapezoids).&lt;/p&gt;","feedback":"&lt;p&gt;Quadrilaterals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have only two parallel sides.&lt;/li&gt;&lt;li&gt;&lt;b&gt;Trapezoids:&lt;/b&gt; they have no parallel sides.&lt;/li&gt;&lt;/ul&gt;","seed":{"parameters":[],"calculated":[{"name":"A1","label":"{{function}}","function":"Rectangle"},{"name":"A2","label":"{{function}}","function":"Rhombus"}],"uniques":true},"algorithm":{"name":"calculateOperation","template":"Cloze with text"}}</v>
      </c>
      <c r="AB644" s="13" t="str">
        <f t="shared" si="2"/>
        <v>M6-G-17a-E-1</v>
      </c>
      <c r="AC644" s="13" t="str">
        <f t="shared" si="3"/>
        <v>M6-G-17a-E-1-EN</v>
      </c>
      <c r="AD644" s="8" t="s">
        <v>47</v>
      </c>
      <c r="AE644" s="13"/>
      <c r="AF644" s="8" t="s">
        <v>48</v>
      </c>
      <c r="AG644" s="8" t="s">
        <v>49</v>
      </c>
    </row>
    <row r="645" ht="112.5" customHeight="1">
      <c r="A645" s="6" t="s">
        <v>3624</v>
      </c>
      <c r="B645" s="6" t="s">
        <v>3625</v>
      </c>
      <c r="C645" s="8" t="s">
        <v>50</v>
      </c>
      <c r="D645" s="7" t="s">
        <v>36</v>
      </c>
      <c r="E645" s="6"/>
      <c r="F645" s="10" t="s">
        <v>3641</v>
      </c>
      <c r="G645" s="24" t="s">
        <v>3645</v>
      </c>
      <c r="H645" s="10"/>
      <c r="I645" s="6" t="s">
        <v>2921</v>
      </c>
      <c r="J645" s="17" t="s">
        <v>54</v>
      </c>
      <c r="K645" s="10"/>
      <c r="L645" s="11" t="s">
        <v>3646</v>
      </c>
      <c r="M645" s="13" t="s">
        <v>43</v>
      </c>
      <c r="N645" s="10" t="s">
        <v>3630</v>
      </c>
      <c r="O645" s="11" t="s">
        <v>3631</v>
      </c>
      <c r="P645" s="12"/>
      <c r="Q645" s="13"/>
      <c r="R645" s="12"/>
      <c r="S645" s="12"/>
      <c r="T645" s="12"/>
      <c r="U645" s="12"/>
      <c r="V645" s="12"/>
      <c r="W645" s="12"/>
      <c r="X645" s="13"/>
      <c r="Y645" s="6" t="s">
        <v>3413</v>
      </c>
      <c r="Z645" s="9" t="s">
        <v>3647</v>
      </c>
      <c r="AA645" s="12" t="str">
        <f t="shared" si="1"/>
        <v>{
    "id": "M6-G-17a-E-2-EN-EN",
    "stimulus": "&lt;p&gt;Type the name of these quadrilaterals.&lt;/p&gt;",
    "template": "&lt;table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only have two parallel sides.&lt;/li&gt;&lt;li&gt;&lt;b&gt;Trapezoids:&lt;/b&gt; they do not have parallel sides.&lt;/li&gt;&lt;/ul&gt;",
    "seed": {
        "parameters": [],
        "calculated": [
            {
                "name": "A1",
                "label": "{{function}}",
                "function": "Square"
            },
            {
                "name": "A2",
                "label": "{{function}}",
                "function": "Rhomboid"
            }
        ],
        "uniques": true
    },
    "algorithm": {
        "name": "calculateOperation",
        "template": "Cloze with text"
    }
}</v>
      </c>
      <c r="AB645" s="13" t="str">
        <f t="shared" si="2"/>
        <v>M6-G-17a-E-2</v>
      </c>
      <c r="AC645" s="13" t="str">
        <f t="shared" si="3"/>
        <v>M6-G-17a-E-2-EN</v>
      </c>
      <c r="AD645" s="8" t="s">
        <v>47</v>
      </c>
      <c r="AE645" s="13"/>
      <c r="AF645" s="8" t="s">
        <v>48</v>
      </c>
      <c r="AG645" s="8" t="s">
        <v>49</v>
      </c>
    </row>
    <row r="646" ht="112.5" customHeight="1">
      <c r="A646" s="6" t="s">
        <v>3624</v>
      </c>
      <c r="B646" s="6" t="s">
        <v>3625</v>
      </c>
      <c r="C646" s="8" t="s">
        <v>50</v>
      </c>
      <c r="D646" s="7" t="s">
        <v>36</v>
      </c>
      <c r="E646" s="6"/>
      <c r="F646" s="10" t="s">
        <v>3641</v>
      </c>
      <c r="G646" s="24" t="s">
        <v>3648</v>
      </c>
      <c r="H646" s="10"/>
      <c r="I646" s="6" t="s">
        <v>2921</v>
      </c>
      <c r="J646" s="17" t="s">
        <v>54</v>
      </c>
      <c r="K646" s="10"/>
      <c r="L646" s="11" t="s">
        <v>3649</v>
      </c>
      <c r="M646" s="13" t="s">
        <v>43</v>
      </c>
      <c r="N646" s="10" t="s">
        <v>3630</v>
      </c>
      <c r="O646" s="11" t="s">
        <v>3631</v>
      </c>
      <c r="P646" s="12"/>
      <c r="Q646" s="13"/>
      <c r="R646" s="12"/>
      <c r="S646" s="12"/>
      <c r="T646" s="12"/>
      <c r="U646" s="12"/>
      <c r="V646" s="12"/>
      <c r="W646" s="12"/>
      <c r="X646" s="13"/>
      <c r="Y646" s="6" t="s">
        <v>3413</v>
      </c>
      <c r="Z646" s="9" t="s">
        <v>3650</v>
      </c>
      <c r="AA646" s="12" t="str">
        <f t="shared" si="1"/>
        <v>{
    "id": "M6-G-17a-E-3-EN-EN",
    "stimulus": "&lt;p&gt;Type the name of these quadrilaterals.&lt;/p&gt;",
    "template": "&lt;table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
    "hint": "&lt;p&gt;Quadrilaterals are classified in &lt;b&gt;parallelograms&lt;/b&gt; (squares, rectangles, rhombuses, rhomboids) and &lt;b&gt;non-parallelograms&lt;/b&gt; (trapezoids and trapeziums).&lt;/p&gt;",
    "feedback": "&lt;p&gt;Quadrilaterals are classified in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"calculated": [
            {
                "name": "A1",
                "label": "{{function}}",
                "function": "Rhombus"
            },
            {
                "name": "A2",
                "label": "{{function}}",
                "function": "Trapezium"
            }
        ],
        "uniques": true
    },
    "algorithm": {
        "name": "calculateOperation",
        "template": "Cloze with text"
    }
}</v>
      </c>
      <c r="AB646" s="13" t="str">
        <f t="shared" si="2"/>
        <v>M6-G-17a-E-3</v>
      </c>
      <c r="AC646" s="13" t="str">
        <f t="shared" si="3"/>
        <v>M6-G-17a-E-3-EN</v>
      </c>
      <c r="AD646" s="8" t="s">
        <v>47</v>
      </c>
      <c r="AE646" s="13"/>
      <c r="AF646" s="8" t="s">
        <v>48</v>
      </c>
      <c r="AG646" s="8" t="s">
        <v>49</v>
      </c>
    </row>
    <row r="647" ht="112.5" customHeight="1">
      <c r="A647" s="6" t="s">
        <v>3651</v>
      </c>
      <c r="B647" s="8" t="s">
        <v>3652</v>
      </c>
      <c r="C647" s="13" t="s">
        <v>35</v>
      </c>
      <c r="D647" s="7" t="s">
        <v>36</v>
      </c>
      <c r="E647" s="6"/>
      <c r="F647" s="9" t="s">
        <v>3653</v>
      </c>
      <c r="G647" s="8"/>
      <c r="H647" s="8"/>
      <c r="I647" s="8" t="s">
        <v>2921</v>
      </c>
      <c r="J647" s="21" t="s">
        <v>3654</v>
      </c>
      <c r="K647" s="10"/>
      <c r="L647" s="11" t="s">
        <v>3655</v>
      </c>
      <c r="M647" s="31" t="s">
        <v>43</v>
      </c>
      <c r="N647" s="24" t="s">
        <v>3656</v>
      </c>
      <c r="O647" s="24" t="s">
        <v>3656</v>
      </c>
      <c r="P647" s="13"/>
      <c r="Q647" s="13"/>
      <c r="R647" s="13"/>
      <c r="S647" s="13"/>
      <c r="T647" s="13"/>
      <c r="U647" s="13"/>
      <c r="V647" s="13"/>
      <c r="W647" s="13"/>
      <c r="X647" s="13"/>
      <c r="Y647" s="6" t="s">
        <v>3413</v>
      </c>
      <c r="Z647" s="9" t="s">
        <v>3657</v>
      </c>
      <c r="AA647" s="12" t="str">
        <f t="shared" si="1"/>
        <v>{"id":"M6-G-34a-I-1-EN-EN","stimulus":"&lt;p&gt;Click on the circle.&lt;/p&gt;","hint":"&lt;p&gt;A circle is a closed curved line in which all its points are at the same distance from the center.&lt;/p&gt;","feedback":"&lt;p&gt;A circle is a closed curved line in which all its points are at the same distance from the center.&lt;/p&gt;","seed":{"parameters":[],"calculated":[{"name":"A1","label":"&lt;div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B647" s="13" t="str">
        <f t="shared" si="2"/>
        <v>M6-G-34a-I-1</v>
      </c>
      <c r="AC647" s="13" t="str">
        <f t="shared" si="3"/>
        <v>M6-G-34a-I-1-EN</v>
      </c>
      <c r="AD647" s="8" t="s">
        <v>47</v>
      </c>
      <c r="AE647" s="13"/>
      <c r="AF647" s="8" t="s">
        <v>48</v>
      </c>
      <c r="AG647" s="8" t="s">
        <v>49</v>
      </c>
    </row>
    <row r="648" ht="112.5" customHeight="1">
      <c r="A648" s="6" t="s">
        <v>3651</v>
      </c>
      <c r="B648" s="8" t="s">
        <v>3652</v>
      </c>
      <c r="C648" s="8" t="s">
        <v>35</v>
      </c>
      <c r="D648" s="7" t="s">
        <v>36</v>
      </c>
      <c r="E648" s="6"/>
      <c r="F648" s="9" t="s">
        <v>3658</v>
      </c>
      <c r="G648" s="8"/>
      <c r="H648" s="8"/>
      <c r="I648" s="8" t="s">
        <v>2921</v>
      </c>
      <c r="J648" s="21" t="s">
        <v>3654</v>
      </c>
      <c r="K648" s="25"/>
      <c r="L648" s="11" t="s">
        <v>3659</v>
      </c>
      <c r="M648" s="31" t="s">
        <v>43</v>
      </c>
      <c r="N648" s="24" t="s">
        <v>3660</v>
      </c>
      <c r="O648" s="24" t="s">
        <v>3660</v>
      </c>
      <c r="P648" s="13"/>
      <c r="Q648" s="13"/>
      <c r="R648" s="13"/>
      <c r="S648" s="13"/>
      <c r="T648" s="13"/>
      <c r="U648" s="13"/>
      <c r="V648" s="13"/>
      <c r="W648" s="13"/>
      <c r="X648" s="13"/>
      <c r="Y648" s="6" t="s">
        <v>3413</v>
      </c>
      <c r="Z648" s="9" t="s">
        <v>3661</v>
      </c>
      <c r="AA648" s="12" t="str">
        <f t="shared" si="1"/>
        <v>{"id":"M6-G-34a-I-2-EN-EN","stimulus":"&lt;p&gt;Click on the circle.&lt;/p&gt;","hint":"&lt;p&gt;A circle consists of a circumference and its interior.&lt;/p&gt;","feedback":"&lt;p&gt;A circle consists of a circumference and its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B648" s="13" t="str">
        <f t="shared" si="2"/>
        <v>M6-G-34a-I-2</v>
      </c>
      <c r="AC648" s="13" t="str">
        <f t="shared" si="3"/>
        <v>M6-G-34a-I-2-EN</v>
      </c>
      <c r="AD648" s="8" t="s">
        <v>47</v>
      </c>
      <c r="AE648" s="13"/>
      <c r="AF648" s="8" t="s">
        <v>48</v>
      </c>
      <c r="AG648" s="8" t="s">
        <v>49</v>
      </c>
    </row>
    <row r="649" ht="112.5" customHeight="1">
      <c r="A649" s="6" t="s">
        <v>3651</v>
      </c>
      <c r="B649" s="8" t="s">
        <v>3652</v>
      </c>
      <c r="C649" s="8" t="s">
        <v>50</v>
      </c>
      <c r="D649" s="7" t="s">
        <v>36</v>
      </c>
      <c r="E649" s="6"/>
      <c r="F649" s="9" t="s">
        <v>3662</v>
      </c>
      <c r="G649" s="25"/>
      <c r="H649" s="10"/>
      <c r="I649" s="6" t="s">
        <v>2921</v>
      </c>
      <c r="J649" s="21" t="s">
        <v>3663</v>
      </c>
      <c r="K649" s="10"/>
      <c r="L649" s="11" t="s">
        <v>3664</v>
      </c>
      <c r="M649" s="31" t="s">
        <v>43</v>
      </c>
      <c r="N649" s="24" t="s">
        <v>3656</v>
      </c>
      <c r="O649" s="24" t="s">
        <v>3656</v>
      </c>
      <c r="P649" s="13"/>
      <c r="Q649" s="13"/>
      <c r="R649" s="13"/>
      <c r="S649" s="13"/>
      <c r="T649" s="13"/>
      <c r="U649" s="13"/>
      <c r="V649" s="13"/>
      <c r="W649" s="13"/>
      <c r="X649" s="13"/>
      <c r="Y649" s="6" t="s">
        <v>3413</v>
      </c>
      <c r="Z649" s="9" t="s">
        <v>3665</v>
      </c>
      <c r="AA649" s="12" t="str">
        <f t="shared" si="1"/>
        <v>{"id":"M6-G-34a-E-1-EN-EN","stimulus":"&lt;p&gt;Choose the objects in the shape of a circumference.&lt;/p&gt;","hint":"&lt;p&gt;A circumference is a closed curved line in which all its points are at the same distance from the center.&lt;/p&gt;","feedback":"&lt;p&gt;A circumference is a closed curved line in which all its points are at the same distance from the center.&lt;/p&gt;","seed":{"parameters":[],"calculated":[{"name":"A1","label":"&lt;div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AB649" s="13" t="str">
        <f t="shared" si="2"/>
        <v>M6-G-34a-E-1</v>
      </c>
      <c r="AC649" s="13" t="str">
        <f t="shared" si="3"/>
        <v>M6-G-34a-E-1-EN</v>
      </c>
      <c r="AD649" s="8" t="s">
        <v>47</v>
      </c>
      <c r="AE649" s="13"/>
      <c r="AF649" s="8" t="s">
        <v>48</v>
      </c>
      <c r="AG649" s="8" t="s">
        <v>49</v>
      </c>
    </row>
    <row r="650" ht="112.5" customHeight="1">
      <c r="A650" s="6" t="s">
        <v>3651</v>
      </c>
      <c r="B650" s="8" t="s">
        <v>3652</v>
      </c>
      <c r="C650" s="8" t="s">
        <v>50</v>
      </c>
      <c r="D650" s="7" t="s">
        <v>36</v>
      </c>
      <c r="E650" s="6"/>
      <c r="F650" s="9" t="s">
        <v>3666</v>
      </c>
      <c r="G650" s="25"/>
      <c r="H650" s="10"/>
      <c r="I650" s="17" t="s">
        <v>2921</v>
      </c>
      <c r="J650" s="21" t="s">
        <v>3663</v>
      </c>
      <c r="K650" s="25"/>
      <c r="L650" s="11" t="s">
        <v>3667</v>
      </c>
      <c r="M650" s="31" t="s">
        <v>43</v>
      </c>
      <c r="N650" s="24" t="s">
        <v>3660</v>
      </c>
      <c r="O650" s="24" t="s">
        <v>3660</v>
      </c>
      <c r="P650" s="13"/>
      <c r="Q650" s="13"/>
      <c r="R650" s="13"/>
      <c r="S650" s="13"/>
      <c r="T650" s="13"/>
      <c r="U650" s="13"/>
      <c r="V650" s="13"/>
      <c r="W650" s="13"/>
      <c r="X650" s="13"/>
      <c r="Y650" s="6" t="s">
        <v>3413</v>
      </c>
      <c r="Z650" s="9" t="s">
        <v>3668</v>
      </c>
      <c r="AA650" s="12" t="str">
        <f t="shared" si="1"/>
        <v>{"id":"M6-G-34a-E-2-EN-EN","stimulus":"&lt;p&gt;Select the objects shaped like a circle.&lt;/p&gt;","hint":"&lt;p&gt;A circle is formed by a circumference and its interior.&lt;/p&gt;","feedback":"&lt;p&gt;A circle is formed by a circumference and its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AB650" s="13" t="str">
        <f t="shared" si="2"/>
        <v>M6-G-34a-E-2</v>
      </c>
      <c r="AC650" s="13" t="str">
        <f t="shared" si="3"/>
        <v>M6-G-34a-E-2-EN</v>
      </c>
      <c r="AD650" s="8" t="s">
        <v>47</v>
      </c>
      <c r="AE650" s="13"/>
      <c r="AF650" s="8" t="s">
        <v>48</v>
      </c>
      <c r="AG650" s="8" t="s">
        <v>49</v>
      </c>
    </row>
    <row r="651" ht="112.5" customHeight="1">
      <c r="A651" s="6" t="s">
        <v>3669</v>
      </c>
      <c r="B651" s="6" t="s">
        <v>3670</v>
      </c>
      <c r="C651" s="13" t="s">
        <v>35</v>
      </c>
      <c r="D651" s="7" t="s">
        <v>36</v>
      </c>
      <c r="E651" s="6"/>
      <c r="F651" s="18" t="s">
        <v>3671</v>
      </c>
      <c r="G651" s="25"/>
      <c r="H651" s="55" t="s">
        <v>3672</v>
      </c>
      <c r="I651" s="17" t="s">
        <v>212</v>
      </c>
      <c r="J651" s="21" t="s">
        <v>3587</v>
      </c>
      <c r="K651" s="25"/>
      <c r="L651" s="24" t="s">
        <v>3673</v>
      </c>
      <c r="M651" s="13" t="s">
        <v>43</v>
      </c>
      <c r="N651" s="24" t="s">
        <v>3674</v>
      </c>
      <c r="O651" s="24" t="s">
        <v>3675</v>
      </c>
      <c r="P651" s="12"/>
      <c r="Q651" s="13"/>
      <c r="R651" s="12"/>
      <c r="S651" s="12"/>
      <c r="T651" s="12"/>
      <c r="U651" s="12"/>
      <c r="V651" s="12"/>
      <c r="W651" s="12"/>
      <c r="X651" s="13"/>
      <c r="Y651" s="6" t="s">
        <v>3413</v>
      </c>
      <c r="Z651" s="9" t="s">
        <v>3676</v>
      </c>
      <c r="AA651" s="12" t="str">
        <f t="shared" si="1"/>
        <v>{"id":"M6-G-19a-I-1-EN-EN","seed":{"parameters":[{"name":"Q1","label":null,"min":3,"max":10,"step":1}],"uniques":true},"scaffolding":[{"id":"step-0","stimulus":"&lt;p&gt;Calculate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is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triangle?&lt;/p&gt;","template":"&lt;p&gt;Base = {{response}} cm&lt;/p&gt;&lt;p&gt;Height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standard","params":{"countCorrect":1,"countIncorrect":2}}},{"id":"step-4","stimulus":"&lt;p&gt;Therefore, calculate the area of this triangle.&lt;/p&gt;","template":"&lt;p&gt;Area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B651" s="13" t="str">
        <f t="shared" si="2"/>
        <v>M6-G-19a-I-1</v>
      </c>
      <c r="AC651" s="13" t="str">
        <f t="shared" si="3"/>
        <v>M6-G-19a-I-1-EN</v>
      </c>
      <c r="AD651" s="8" t="s">
        <v>47</v>
      </c>
      <c r="AE651" s="13"/>
      <c r="AF651" s="8" t="s">
        <v>48</v>
      </c>
      <c r="AG651" s="8" t="s">
        <v>49</v>
      </c>
    </row>
    <row r="652" ht="112.5" customHeight="1">
      <c r="A652" s="6" t="s">
        <v>3669</v>
      </c>
      <c r="B652" s="6" t="s">
        <v>3670</v>
      </c>
      <c r="C652" s="13" t="s">
        <v>50</v>
      </c>
      <c r="D652" s="7" t="s">
        <v>36</v>
      </c>
      <c r="E652" s="6"/>
      <c r="F652" s="56" t="s">
        <v>3677</v>
      </c>
      <c r="G652" s="24" t="s">
        <v>3678</v>
      </c>
      <c r="H652" s="25" t="s">
        <v>3679</v>
      </c>
      <c r="I652" s="17" t="s">
        <v>2921</v>
      </c>
      <c r="J652" s="6" t="s">
        <v>103</v>
      </c>
      <c r="K652" s="25" t="s">
        <v>3680</v>
      </c>
      <c r="L652" s="25" t="s">
        <v>3681</v>
      </c>
      <c r="M652" s="13" t="s">
        <v>577</v>
      </c>
      <c r="N652" s="10"/>
      <c r="O652" s="10"/>
      <c r="P652" s="14"/>
      <c r="Q652" s="13"/>
      <c r="R652" s="13"/>
      <c r="S652" s="14" t="s">
        <v>3682</v>
      </c>
      <c r="T652" s="11" t="s">
        <v>3683</v>
      </c>
      <c r="U652" s="11" t="s">
        <v>3684</v>
      </c>
      <c r="V652" s="11" t="s">
        <v>3685</v>
      </c>
      <c r="W652" s="12"/>
      <c r="X652" s="13"/>
      <c r="Y652" s="6" t="s">
        <v>3413</v>
      </c>
      <c r="Z652" s="9" t="s">
        <v>3686</v>
      </c>
      <c r="AA652" s="12" t="str">
        <f t="shared" si="1"/>
        <v>{"id":"M6-G-19a-E-1-EN-EN","seed":{"parameters":[{"name":"Q1","label":null,"min":3,"max":10,"step":1}],"uniques":true},"scaffolding":[{"id":"step-0","stimulus":"&lt;p&gt;Calculate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measures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 style=\"text-align:center;\"&gt;Base = {{response}} cm&lt;/p&gt;&lt;p style=\"text-align:center;\"&gt;Height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
                    "showCheckIcon": false,
                    "columns": 3}}},{"id":"step-4","stimulus":"&lt;p&gt;Therefore, calculate the area of this triangle.&lt;/p&gt;","template":"&lt;p style=\"text-align:center;\"&gt;Area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B652" s="13" t="str">
        <f t="shared" si="2"/>
        <v>M6-G-19a-E-1</v>
      </c>
      <c r="AC652" s="13" t="str">
        <f t="shared" si="3"/>
        <v>M6-G-19a-E-1-EN</v>
      </c>
      <c r="AD652" s="8" t="s">
        <v>47</v>
      </c>
      <c r="AE652" s="13"/>
      <c r="AF652" s="8" t="s">
        <v>48</v>
      </c>
      <c r="AG652" s="8" t="s">
        <v>49</v>
      </c>
    </row>
    <row r="653" ht="112.5" customHeight="1">
      <c r="A653" s="6" t="s">
        <v>3669</v>
      </c>
      <c r="B653" s="6" t="s">
        <v>3670</v>
      </c>
      <c r="C653" s="13" t="s">
        <v>50</v>
      </c>
      <c r="D653" s="7" t="s">
        <v>36</v>
      </c>
      <c r="E653" s="6"/>
      <c r="F653" s="56" t="s">
        <v>3687</v>
      </c>
      <c r="G653" s="24" t="s">
        <v>3678</v>
      </c>
      <c r="H653" s="25" t="s">
        <v>3679</v>
      </c>
      <c r="I653" s="17" t="s">
        <v>2921</v>
      </c>
      <c r="J653" s="6" t="s">
        <v>103</v>
      </c>
      <c r="K653" s="25" t="s">
        <v>3680</v>
      </c>
      <c r="L653" s="25" t="s">
        <v>3681</v>
      </c>
      <c r="M653" s="13" t="s">
        <v>577</v>
      </c>
      <c r="N653" s="10"/>
      <c r="O653" s="10"/>
      <c r="P653" s="14"/>
      <c r="Q653" s="13"/>
      <c r="R653" s="13"/>
      <c r="S653" s="14" t="s">
        <v>3682</v>
      </c>
      <c r="T653" s="11" t="s">
        <v>3683</v>
      </c>
      <c r="U653" s="11" t="s">
        <v>3684</v>
      </c>
      <c r="V653" s="11" t="s">
        <v>3688</v>
      </c>
      <c r="W653" s="12"/>
      <c r="X653" s="13"/>
      <c r="Y653" s="6" t="s">
        <v>3413</v>
      </c>
      <c r="Z653" s="9" t="s">
        <v>3689</v>
      </c>
      <c r="AA653" s="12" t="str">
        <f t="shared" si="1"/>
        <v>{
    "id": "M6-G-19a-E-2-EN-EN",
    "seed": {
        "parameters": [
            {
                "name": "Q1",
                "label": null,
                "min": 3,
                "max": 10,
                "step": 1
            }
        ],
        "uniques": true
    },
    "scaffolding": [
        {
            "id": "step-0",
            "stimulus": "&lt;p&gt;Calculate the area of this triangle.&lt;/p&gt;&lt;div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
            "template": "&lt;p&gt;Its area is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"&lt;p&gt;What are the measurements of the triangle?&lt;/p&gt;",
            "template": "&lt;p style=\"text-align:center;\"&gt;Base = {{response}} cm&lt;/p&gt;&lt;p style=\"text-align:center;\"&gt;Height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of a triangle = &lt;span class=\"fr-math-v2 fr-draggable\" contenteditable=\"false\" data-original-math=\"\\(\\frac{\\text{base} \\ \\times \\ \\text{height}}{2}\\)\" draggable=\"true\"&gt;\\(\\frac{\\text{base} \\ \\times \\ \\text{height}}{2}\\)&lt;/span&gt;&lt;/p&gt;"
                    },
                    {
                        "name": "3-A2",
                        "label": "&lt;p&gt;Area of a triangle = side × side × 2&lt;/p&gt;",
                        "incorrect": true
                    },
                    {
                        "name": "3-A3",
                        "label": "&lt;p&gt;Area of a triangle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v>
      </c>
      <c r="AB653" s="13" t="str">
        <f t="shared" si="2"/>
        <v>M6-G-19a-E-2</v>
      </c>
      <c r="AC653" s="13" t="str">
        <f t="shared" si="3"/>
        <v>M6-G-19a-E-2-EN</v>
      </c>
      <c r="AD653" s="8" t="s">
        <v>47</v>
      </c>
      <c r="AE653" s="13"/>
      <c r="AF653" s="8" t="s">
        <v>48</v>
      </c>
      <c r="AG653" s="8" t="s">
        <v>49</v>
      </c>
    </row>
    <row r="654" ht="112.5" customHeight="1">
      <c r="A654" s="6" t="s">
        <v>3669</v>
      </c>
      <c r="B654" s="6" t="s">
        <v>3670</v>
      </c>
      <c r="C654" s="13" t="s">
        <v>69</v>
      </c>
      <c r="D654" s="7" t="s">
        <v>36</v>
      </c>
      <c r="E654" s="6"/>
      <c r="F654" s="57" t="s">
        <v>3690</v>
      </c>
      <c r="G654" s="11" t="s">
        <v>3691</v>
      </c>
      <c r="H654" s="10" t="s">
        <v>3692</v>
      </c>
      <c r="I654" s="6" t="s">
        <v>2921</v>
      </c>
      <c r="J654" s="6" t="s">
        <v>103</v>
      </c>
      <c r="K654" s="11" t="s">
        <v>3693</v>
      </c>
      <c r="L654" s="11" t="s">
        <v>3694</v>
      </c>
      <c r="M654" s="8" t="s">
        <v>577</v>
      </c>
      <c r="N654" s="10" t="s">
        <v>3695</v>
      </c>
      <c r="O654" s="11" t="s">
        <v>3696</v>
      </c>
      <c r="P654" s="12"/>
      <c r="Q654" s="13"/>
      <c r="R654" s="12"/>
      <c r="S654" s="11" t="s">
        <v>3697</v>
      </c>
      <c r="T654" s="11" t="s">
        <v>3683</v>
      </c>
      <c r="U654" s="11" t="s">
        <v>3698</v>
      </c>
      <c r="V654" s="11" t="s">
        <v>3699</v>
      </c>
      <c r="W654" s="12"/>
      <c r="X654" s="13"/>
      <c r="Y654" s="6" t="s">
        <v>3413</v>
      </c>
      <c r="Z654" s="9" t="s">
        <v>3700</v>
      </c>
      <c r="AA654" s="12" t="str">
        <f t="shared" si="1"/>
        <v>{
    "id": "M6-G-19a-A-1-EN-EN",
    "seed": {
        "parameters": [
            {
                "name": "Q1",
                "label": null,
                "list": [
                    4,
                    5,
                    6
                ]
            },
            {
                "name": "Q2",
                "label": null,
                "list": [
                    0,
                    0.5,
                    1
                ]
            }
        ],
        "uniques": true
    },
    "scaffolding": [
        {
            "id": "step-0",
            "stimulus": "&lt;p&gt;The sail of a boat has the dimensions shown in the following image. Calculate its area.&lt;/p&gt;&lt;div style=\"display:flex; justify-content:center;\"&gt;&lt;div class=\"lemo-fixed-to-responsive\" style=\"max-width: 300px;max-height: 250px;position: relative;width: 100%;display:inline-block;\"&gt;\n\t&lt;img src=\"https://blueberry-assets.oneclick.es/M6_G_19a_3.svg\" alt=\"\" tabindex=\"0\"&gt;&lt;/img&gt;\n\t&lt;div class=\"lemo-graphie-container\" style=\"position:absolute;top: 0;left: 0;width: 100%;height: 100%;\"&gt;\n\t\t&lt;div class=\"lemo-graphie\" style=\"position:relative; width: 100%;height: 100%;\"&gt;\n\t\t\t&lt;span class=\"lemo-graphie-label\" style=\"position:absolute; left: 29%;top: 40%; transform: rotate(-90deg);\"&gt;{{Q1}} m&lt;/span&gt;\n\t\t\t&lt;span class=\"lemo-graphie-label\" style=\"position:absolute;left: 45%; top: 82%;\"&gt;{{T1}} m&lt;/span&gt;\n\t\t&lt;/div&gt;\n\t&lt;/div&gt;\n&lt;/div&gt;&lt;/div&gt;",
            "template": "&lt;p&gt;Its area is {{response}} m&lt;sup&gt;2&lt;/sup&gt;.&lt;/p&gt;",
            "seed": {
                "calculated": [
                    {
                        "name": "T1",
                        "label": "{{function}}",
                        "function": "Lemonlib.round({{Q1}}/2,2)-0.5+{{Q2}}",
                        "temp": true
                    },
                    {
                        "name": "0-A1",
                        "label": "{{function}}",
                        "function": "Lemonlib.round({{Q1}}*{{T1}}/2,2)"
                    }
                ]
            },
            "algorithm": {
                "name": "calculateOperation",
                "params": {
                    "method": "equivLiteral",
                    "keyboard": "INTERMEDIATE"
                }
            }
        },
        {
            "id": "step-1",
            "stimulus": "&lt;p&gt;What are the dimensions of the triangle?&lt;/p&gt;",
            "template": "&lt;p style=\"text-align:center;\"&gt;Base = {{response}} m&lt;/p&gt;&lt;p style=\"text-align:center;\"&gt;Height = {{response}} m&lt;/p&gt;",
            "seed": {
                "calculated": [
                    {
                        "name": "T1",
                        "label": "{{function}}",
                        "function": "Lemonlib.round({{Q1}}/2,2)-0.5+{{Q2}}",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 &lt;span class=\"fr-math-v2 fr-draggable\" contenteditable=\"false\" data-original-math=\"\\(\\frac{\\text{base} \\ \\times \\ \\text{height}}{2}\\)\" draggable=\"true\"&gt;\\(\\frac{\\text{base} \\ \\times \\ \\text{height}}{2}\\)&lt;/span&gt;&lt;/p&gt;"
                    },
                    {
                        "name": "3-A2",
                        "label": "&lt;p&gt;Area = side × side&lt;/p&gt;",
                        "incorrect": true
                    },
                    {
                        "name": "3-A3",
                        "label": "&lt;p&gt;Area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m&lt;sup&gt;2&lt;/sup&gt;&lt;/p&gt;",
            "seed": {
                "calculated": [
                    {
                        "name": "T1",
                        "label": "{{function}}",
                        "function": "Lemonlib.round({{Q1}}/2,2)-0.5+{{Q2}}",
                        "temp": true
                    },
                    {
                        "name": "4-A1",
                        "label": "{{function}}",
                        "function": "Lemonlib.round({{Q1}}*{{T1}}/2,2)"
                    }
                ]
            },
            "algorithm": {
                "name": "calculateOperation",
                "params": {
                    "method": "equivLiteral",
                    "keyboard": "INTERMEDIATE"
                }
            }
        }
    ]
}</v>
      </c>
      <c r="AB654" s="13" t="str">
        <f t="shared" si="2"/>
        <v>M6-G-19a-A-1</v>
      </c>
      <c r="AC654" s="13" t="str">
        <f t="shared" si="3"/>
        <v>M6-G-19a-A-1-EN</v>
      </c>
      <c r="AD654" s="8" t="s">
        <v>47</v>
      </c>
      <c r="AE654" s="13"/>
      <c r="AF654" s="8" t="s">
        <v>48</v>
      </c>
      <c r="AG654" s="8" t="s">
        <v>49</v>
      </c>
    </row>
    <row r="655" ht="112.5" customHeight="1">
      <c r="A655" s="6" t="s">
        <v>3669</v>
      </c>
      <c r="B655" s="6" t="s">
        <v>3670</v>
      </c>
      <c r="C655" s="13" t="s">
        <v>69</v>
      </c>
      <c r="D655" s="7" t="s">
        <v>36</v>
      </c>
      <c r="E655" s="6"/>
      <c r="F655" s="11" t="s">
        <v>3701</v>
      </c>
      <c r="G655" s="11" t="s">
        <v>3702</v>
      </c>
      <c r="H655" s="10" t="s">
        <v>3703</v>
      </c>
      <c r="I655" s="6" t="s">
        <v>2921</v>
      </c>
      <c r="J655" s="6" t="s">
        <v>103</v>
      </c>
      <c r="K655" s="11" t="s">
        <v>3704</v>
      </c>
      <c r="L655" s="11" t="s">
        <v>3705</v>
      </c>
      <c r="M655" s="8" t="s">
        <v>577</v>
      </c>
      <c r="N655" s="10" t="s">
        <v>3695</v>
      </c>
      <c r="O655" s="10" t="s">
        <v>3706</v>
      </c>
      <c r="P655" s="12"/>
      <c r="Q655" s="13"/>
      <c r="R655" s="12"/>
      <c r="S655" s="11" t="s">
        <v>3707</v>
      </c>
      <c r="T655" s="11" t="s">
        <v>3683</v>
      </c>
      <c r="U655" s="11" t="s">
        <v>3698</v>
      </c>
      <c r="V655" s="11" t="s">
        <v>3708</v>
      </c>
      <c r="W655" s="12"/>
      <c r="X655" s="13"/>
      <c r="Y655" s="6" t="s">
        <v>3413</v>
      </c>
      <c r="Z655" s="9" t="s">
        <v>3709</v>
      </c>
      <c r="AA655" s="12" t="str">
        <f t="shared" si="1"/>
        <v>{"id":"M6-G-19a-A-2-EN-EN","seed":{"parameters":[{"name":"Q1","label":null,"list":[8,9,10,11,12]},{"name":"Q2","label":null,"list":[0,1,2]}],"uniques":true},"scaffolding":[{"id":"step-0","stimulus":"&lt;p&gt;The triangles on a garland have these measurements. Calculate the area of each one.&lt;/p&gt;&lt;div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cm&lt;/span&gt;\n\t\t&lt;/div&gt;\n\t&lt;/div&gt;\n&lt;/div&gt;&lt;/div&gt;","template":"&lt;p&gt;The area is {{response}} cm&lt;sup&gt;2&lt;/sup&gt;.&lt;/p&gt;","seed":{"calculated":[{"name":"T1","label":"{{function}}","function":"2*{{Q1}}-1+{{Q2}}","temp":true},{"name":"0-A1","label":"{{function}}","function":"{{Q1}}*{{T1}}/2"}]},"algorithm":{"name":"calculateOperation","params":{"method":"equivLiteral","keyboard":"INTERMEDIATE"}}},{"id":"step-1","stimulus":"&lt;p&gt;What are the measures of the triangle?&lt;/p&gt;","template":"&lt;p style=\"text-align:center;\"&gt;Base = {{response}} cm&lt;/p&gt;&lt;p style=\"text-align:center;\"&gt;Height = {{response}} cm&lt;/p&gt;","seed":{"calculated":[{"name":"T1","label":"{{function}}","function":"2*{{Q1}}-1+{{Q2}}","temp":true},{"name":"1-A1","label":"{{function}}","function":"{{Q1}}"},{"name":"1-A2","label":"{{function}}","function":"{{T1}}"}]},"algorithm":{"name":"calculateOperation","params":{"method":"equivLiteral","keyboard":"INTERMEDIATE"}}},{"id":"step-2","stimulus":"&lt;p&gt;What do we need to calculate?&lt;/p&gt;","seed":{"calculated":[{"name":"2-A1","label":"&lt;p&gt;The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
                    "showCheckIcon": false,
                    "columns": 3}}},{"id":"step-4","stimulus":"&lt;p&gt;So,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AB655" s="13" t="str">
        <f t="shared" si="2"/>
        <v>M6-G-19a-A-2</v>
      </c>
      <c r="AC655" s="13" t="str">
        <f t="shared" si="3"/>
        <v>M6-G-19a-A-2-EN</v>
      </c>
      <c r="AD655" s="8" t="s">
        <v>47</v>
      </c>
      <c r="AE655" s="13"/>
      <c r="AF655" s="8" t="s">
        <v>48</v>
      </c>
      <c r="AG655" s="8" t="s">
        <v>49</v>
      </c>
    </row>
    <row r="656" ht="112.5" customHeight="1">
      <c r="A656" s="6" t="s">
        <v>3669</v>
      </c>
      <c r="B656" s="6" t="s">
        <v>3670</v>
      </c>
      <c r="C656" s="13" t="s">
        <v>69</v>
      </c>
      <c r="D656" s="7" t="s">
        <v>36</v>
      </c>
      <c r="E656" s="6"/>
      <c r="F656" s="11" t="s">
        <v>3710</v>
      </c>
      <c r="G656" s="11" t="s">
        <v>3711</v>
      </c>
      <c r="H656" s="10" t="s">
        <v>3712</v>
      </c>
      <c r="I656" s="17" t="s">
        <v>2921</v>
      </c>
      <c r="J656" s="6" t="s">
        <v>103</v>
      </c>
      <c r="K656" s="11" t="s">
        <v>3713</v>
      </c>
      <c r="L656" s="11" t="s">
        <v>3714</v>
      </c>
      <c r="M656" s="8" t="s">
        <v>577</v>
      </c>
      <c r="N656" s="10" t="s">
        <v>3695</v>
      </c>
      <c r="O656" s="11" t="s">
        <v>3715</v>
      </c>
      <c r="P656" s="12"/>
      <c r="Q656" s="13"/>
      <c r="R656" s="12"/>
      <c r="S656" s="11" t="s">
        <v>3707</v>
      </c>
      <c r="T656" s="11" t="s">
        <v>3683</v>
      </c>
      <c r="U656" s="11" t="s">
        <v>3698</v>
      </c>
      <c r="V656" s="11" t="s">
        <v>3716</v>
      </c>
      <c r="W656" s="12"/>
      <c r="X656" s="13"/>
      <c r="Y656" s="6" t="s">
        <v>3413</v>
      </c>
      <c r="Z656" s="9" t="s">
        <v>3717</v>
      </c>
      <c r="AA656" s="12" t="str">
        <f t="shared" si="1"/>
        <v>{"id":"M6-G-19a-A-3-EN-EN","seed":{"parameters":[{"name":"Q1","label":null,"list":[4,5,6,7]},{"name":"Q2","label":null,"list":[0,1,2]}],"uniques":true},"scaffolding":[{"id":"step-0","stimulus":"&lt;p&gt;Noah has built a house of cards that has reached the dimensions of this image. Calculate its area.&lt;/p&gt;&lt;div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cm&lt;/span&gt;\n\t\t&lt;/div&gt;\n\t&lt;/div&gt;\n&lt;/div&gt;&lt;/div&gt;","template":"&lt;p&gt;Its area is {{response}} cm&lt;sup&gt;2&lt;/sup&gt;.&lt;/p&gt;","seed":{"calculated":[{"name":"T1","label":"{{function}}","function":"{{Q1}}-1+{{Q2}}","temp":true},{"name":"0-A1","label":"{{function}}","function":"{{Q1}}*{{T1}}/2"}]},"algorithm":{"name":"calculateOperation","params":{"method":"equivLiteral","keyboard":"INTERMEDIATE"}}},{"id":"step-1","stimulus":"&lt;p&gt;What are the triangle's dimensions?&lt;/p&gt;","template":"&lt;p style=\"text-align:center;\"&gt;Base = {{response}} cm&lt;/p&gt;&lt;p style=\"text-align:center;\"&gt;Height = {{response}} cm&lt;/p&gt;","seed":{"calculated":[{"name":"T1","label":"{{function}}","function":"{{Q1}}-1+{{Q2}}","temp":true},{"name":"1-A1","label":"{{function}}","function":"{{Q1}}"},{"name":"1-A2","label":"{{function}}","function":"{{T1}}"}]},"algorithm":{"name":"calculateOperation","params":{"method":"equivLiteral","keyboard":"INTERMEDIATE"}}},{"id":"step-2","stimulus":"&lt;p&gt;What should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 is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standard","params":{"countCorrect":1,"countIncorrect":2}}},{"id":"step-4","stimulus":"&lt;p&gt;Therefore,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AB656" s="13" t="str">
        <f t="shared" si="2"/>
        <v>M6-G-19a-A-3</v>
      </c>
      <c r="AC656" s="13" t="str">
        <f t="shared" si="3"/>
        <v>M6-G-19a-A-3-EN</v>
      </c>
      <c r="AD656" s="8" t="s">
        <v>47</v>
      </c>
      <c r="AE656" s="8" t="s">
        <v>572</v>
      </c>
      <c r="AF656" s="8" t="s">
        <v>48</v>
      </c>
      <c r="AG656" s="8" t="s">
        <v>49</v>
      </c>
    </row>
    <row r="657" ht="112.5" customHeight="1">
      <c r="A657" s="6" t="s">
        <v>3718</v>
      </c>
      <c r="B657" s="6" t="s">
        <v>3719</v>
      </c>
      <c r="C657" s="13" t="s">
        <v>35</v>
      </c>
      <c r="D657" s="7" t="s">
        <v>36</v>
      </c>
      <c r="E657" s="6"/>
      <c r="F657" s="11" t="s">
        <v>3720</v>
      </c>
      <c r="G657" s="24" t="s">
        <v>3721</v>
      </c>
      <c r="H657" s="25" t="s">
        <v>3722</v>
      </c>
      <c r="I657" s="17" t="s">
        <v>2921</v>
      </c>
      <c r="J657" s="17" t="s">
        <v>196</v>
      </c>
      <c r="K657" s="24" t="s">
        <v>3723</v>
      </c>
      <c r="L657" s="25" t="s">
        <v>3724</v>
      </c>
      <c r="M657" s="13" t="s">
        <v>43</v>
      </c>
      <c r="N657" s="10" t="s">
        <v>3725</v>
      </c>
      <c r="O657" s="10" t="s">
        <v>3726</v>
      </c>
      <c r="P657" s="12"/>
      <c r="Q657" s="13"/>
      <c r="R657" s="12"/>
      <c r="S657" s="12"/>
      <c r="T657" s="12"/>
      <c r="U657" s="12"/>
      <c r="V657" s="12"/>
      <c r="W657" s="12"/>
      <c r="X657" s="13"/>
      <c r="Y657" s="6" t="s">
        <v>3413</v>
      </c>
      <c r="Z657" s="9" t="s">
        <v>3727</v>
      </c>
      <c r="AA657" s="12" t="str">
        <f t="shared" si="1"/>
        <v>{"id":"M6-G-20a-I-1-EN-EN","stimulus":"&lt;p&gt;Drag the result of the area of this square.&lt;/p&gt;&lt;div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style=\"text-align:center;\"&gt;Area =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AB657" s="13" t="str">
        <f t="shared" si="2"/>
        <v>M6-G-20a-I-1</v>
      </c>
      <c r="AC657" s="13" t="str">
        <f t="shared" si="3"/>
        <v>M6-G-20a-I-1-EN</v>
      </c>
      <c r="AD657" s="8" t="s">
        <v>47</v>
      </c>
      <c r="AE657" s="13"/>
      <c r="AF657" s="8" t="s">
        <v>48</v>
      </c>
      <c r="AG657" s="8" t="s">
        <v>49</v>
      </c>
    </row>
    <row r="658" ht="112.5" customHeight="1">
      <c r="A658" s="6" t="s">
        <v>3718</v>
      </c>
      <c r="B658" s="6" t="s">
        <v>3719</v>
      </c>
      <c r="C658" s="13" t="s">
        <v>50</v>
      </c>
      <c r="D658" s="7" t="s">
        <v>36</v>
      </c>
      <c r="E658" s="6"/>
      <c r="F658" s="10" t="s">
        <v>3728</v>
      </c>
      <c r="G658" s="25" t="s">
        <v>3729</v>
      </c>
      <c r="H658" s="25" t="s">
        <v>3730</v>
      </c>
      <c r="I658" s="17" t="s">
        <v>2921</v>
      </c>
      <c r="J658" s="6" t="s">
        <v>103</v>
      </c>
      <c r="K658" s="24" t="s">
        <v>3731</v>
      </c>
      <c r="L658" s="25" t="s">
        <v>3732</v>
      </c>
      <c r="M658" s="13" t="s">
        <v>43</v>
      </c>
      <c r="N658" s="10" t="s">
        <v>3725</v>
      </c>
      <c r="O658" s="11" t="s">
        <v>3733</v>
      </c>
      <c r="P658" s="12"/>
      <c r="Q658" s="13"/>
      <c r="R658" s="12"/>
      <c r="S658" s="12"/>
      <c r="T658" s="12"/>
      <c r="U658" s="12"/>
      <c r="V658" s="12"/>
      <c r="W658" s="12"/>
      <c r="X658" s="13"/>
      <c r="Y658" s="6" t="s">
        <v>3413</v>
      </c>
      <c r="Z658" s="9" t="s">
        <v>3734</v>
      </c>
      <c r="AA658" s="12" t="str">
        <f t="shared" si="1"/>
        <v>{"id":"M6-G-20a-E-1-EN-EN","stimulus":"&lt;p&gt;Type the area of this square.&lt;/p&gt;&lt;div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cm&lt;/span&gt;\n\t\t&lt;/div&gt;\n\t&lt;/div&gt;\n&lt;/div&gt;&lt;/div&gt;","template":"&lt;p&gt;The area is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cm&lt;sup&gt;2&lt;/sup&gt;&lt;/p&gt;","seed":{"parameters":[{"name":"Q1","min":5,"max":10,"step":1}],"calculated":[{"name":"A1","function":"{{Q1}}*{{Q1}}"}],"uniques":true},"algorithm":{"name":"calculateOperation","params":{"method":"equivLiteral","keyboard":"NUMERICAL"}}}</v>
      </c>
      <c r="AB658" s="13" t="str">
        <f t="shared" si="2"/>
        <v>M6-G-20a-E-1</v>
      </c>
      <c r="AC658" s="13" t="str">
        <f t="shared" si="3"/>
        <v>M6-G-20a-E-1-EN</v>
      </c>
      <c r="AD658" s="8" t="s">
        <v>47</v>
      </c>
      <c r="AE658" s="13"/>
      <c r="AF658" s="8" t="s">
        <v>48</v>
      </c>
      <c r="AG658" s="8" t="s">
        <v>49</v>
      </c>
    </row>
    <row r="659" ht="112.5" customHeight="1">
      <c r="A659" s="6" t="s">
        <v>3718</v>
      </c>
      <c r="B659" s="6" t="s">
        <v>3719</v>
      </c>
      <c r="C659" s="13" t="s">
        <v>69</v>
      </c>
      <c r="D659" s="8" t="s">
        <v>36</v>
      </c>
      <c r="E659" s="6"/>
      <c r="F659" s="11" t="s">
        <v>3735</v>
      </c>
      <c r="G659" s="24" t="s">
        <v>3736</v>
      </c>
      <c r="H659" s="25" t="s">
        <v>3737</v>
      </c>
      <c r="I659" s="17" t="s">
        <v>212</v>
      </c>
      <c r="J659" s="6" t="s">
        <v>103</v>
      </c>
      <c r="K659" s="24" t="s">
        <v>3731</v>
      </c>
      <c r="L659" s="24" t="s">
        <v>3732</v>
      </c>
      <c r="M659" s="13" t="s">
        <v>43</v>
      </c>
      <c r="N659" s="10" t="s">
        <v>3725</v>
      </c>
      <c r="O659" s="11" t="s">
        <v>3738</v>
      </c>
      <c r="P659" s="12"/>
      <c r="Q659" s="13"/>
      <c r="R659" s="12"/>
      <c r="S659" s="12"/>
      <c r="T659" s="12"/>
      <c r="U659" s="12"/>
      <c r="V659" s="12"/>
      <c r="W659" s="12"/>
      <c r="X659" s="13"/>
      <c r="Y659" s="6" t="s">
        <v>3413</v>
      </c>
      <c r="Z659" s="9" t="s">
        <v>3739</v>
      </c>
      <c r="AA659" s="12" t="str">
        <f t="shared" si="1"/>
        <v>{"id":"M6-G-20a-A-1-EN-EN","stimulus":"&lt;p&gt;Daniel wants to cover a square room with a carpet, with sides measuring {{Q1}} m. What will be the area of the carpet?&lt;/p&gt;","template":"&lt;p&gt;The area of the carpet will be {{response}} m&lt;sup&gt;2&lt;/sup&gt;.&lt;/p&gt;","hint":"&lt;p&gt;The formula for the area of a square is:&lt;/p&gt;&lt;p style=\"text-align:center;\"&gt;Area = side × side&lt;/p&gt;","feedback":"&lt;p&gt;The formula for the area of a square is:&lt;/p&gt;&lt;p style=\"text-align:center;\"&gt;Area = side × side = {{Q1}} × {{Q1}} = {{A1}} m&lt;sup&gt;2&lt;/sup&gt;&lt;/p&gt;","seed":{"parameters":[{"name":"Q1","min":5,"max":10,"step":1}],"calculated":[{"name":"A1","function":"{{Q1}}*{{Q1}}"}],"uniques":true},"algorithm":{"name":"calculateOperation","params":{"method":"equivLiteral","keyboard":"NUMERICAL"}}}</v>
      </c>
      <c r="AB659" s="13" t="str">
        <f t="shared" si="2"/>
        <v>M6-G-20a-A-1</v>
      </c>
      <c r="AC659" s="13" t="str">
        <f t="shared" si="3"/>
        <v>M6-G-20a-A-1-EN</v>
      </c>
      <c r="AD659" s="8" t="s">
        <v>47</v>
      </c>
      <c r="AE659" s="13"/>
      <c r="AF659" s="8" t="s">
        <v>48</v>
      </c>
      <c r="AG659" s="8" t="s">
        <v>49</v>
      </c>
    </row>
    <row r="660" ht="112.5" customHeight="1">
      <c r="A660" s="6" t="s">
        <v>3718</v>
      </c>
      <c r="B660" s="6" t="s">
        <v>3719</v>
      </c>
      <c r="C660" s="13" t="s">
        <v>69</v>
      </c>
      <c r="D660" s="8" t="s">
        <v>36</v>
      </c>
      <c r="E660" s="6"/>
      <c r="F660" s="11" t="s">
        <v>3740</v>
      </c>
      <c r="G660" s="25" t="s">
        <v>3741</v>
      </c>
      <c r="H660" s="25"/>
      <c r="I660" s="17" t="s">
        <v>212</v>
      </c>
      <c r="J660" s="6" t="s">
        <v>103</v>
      </c>
      <c r="K660" s="24" t="s">
        <v>3742</v>
      </c>
      <c r="L660" s="25" t="s">
        <v>3732</v>
      </c>
      <c r="M660" s="13" t="s">
        <v>43</v>
      </c>
      <c r="N660" s="10" t="s">
        <v>3725</v>
      </c>
      <c r="O660" s="11" t="s">
        <v>3733</v>
      </c>
      <c r="P660" s="12"/>
      <c r="Q660" s="13"/>
      <c r="R660" s="12"/>
      <c r="S660" s="12"/>
      <c r="T660" s="12"/>
      <c r="U660" s="12"/>
      <c r="V660" s="12"/>
      <c r="W660" s="12"/>
      <c r="X660" s="13"/>
      <c r="Y660" s="6" t="s">
        <v>3413</v>
      </c>
      <c r="Z660" s="9" t="s">
        <v>3743</v>
      </c>
      <c r="AA660" s="12" t="str">
        <f t="shared" si="1"/>
        <v>{"id":"M6-G-20a-A-2-EN-EN","stimulus":"&lt;p&gt;A photograph of Maribel measures {{Q1}} cm in width and length. Calculate its area.&lt;/p&gt;","template":"&lt;p&gt;Its area measures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cm&lt;sup&gt;2&lt;/sup&gt;&lt;/p&gt;","seed":{"parameters":[{"name":"Q1","min":6,"max":12,"step":1}],"calculated":[{"name":"A1","function":"{{Q1}}*{{Q1}}"}],"uniques":true},"algorithm":{"name":"calculateOperation","params":{"method":"equivLiteral","keyboard":"NUMERICAL"}}}</v>
      </c>
      <c r="AB660" s="13" t="str">
        <f t="shared" si="2"/>
        <v>M6-G-20a-A-2</v>
      </c>
      <c r="AC660" s="13" t="str">
        <f t="shared" si="3"/>
        <v>M6-G-20a-A-2-EN</v>
      </c>
      <c r="AD660" s="8" t="s">
        <v>47</v>
      </c>
      <c r="AE660" s="13"/>
      <c r="AF660" s="8" t="s">
        <v>48</v>
      </c>
      <c r="AG660" s="8" t="s">
        <v>49</v>
      </c>
    </row>
    <row r="661" ht="112.5" customHeight="1">
      <c r="A661" s="6" t="s">
        <v>3718</v>
      </c>
      <c r="B661" s="6" t="s">
        <v>3719</v>
      </c>
      <c r="C661" s="13" t="s">
        <v>69</v>
      </c>
      <c r="D661" s="8" t="s">
        <v>36</v>
      </c>
      <c r="E661" s="6"/>
      <c r="F661" s="11" t="s">
        <v>3744</v>
      </c>
      <c r="G661" s="25" t="s">
        <v>3745</v>
      </c>
      <c r="H661" s="25"/>
      <c r="I661" s="17" t="s">
        <v>212</v>
      </c>
      <c r="J661" s="6" t="s">
        <v>103</v>
      </c>
      <c r="K661" s="24" t="s">
        <v>3746</v>
      </c>
      <c r="L661" s="25" t="s">
        <v>3747</v>
      </c>
      <c r="M661" s="13" t="s">
        <v>43</v>
      </c>
      <c r="N661" s="10" t="s">
        <v>3725</v>
      </c>
      <c r="O661" s="11" t="s">
        <v>3748</v>
      </c>
      <c r="P661" s="12"/>
      <c r="Q661" s="13"/>
      <c r="R661" s="12"/>
      <c r="S661" s="12"/>
      <c r="T661" s="12"/>
      <c r="U661" s="12"/>
      <c r="V661" s="12"/>
      <c r="W661" s="12"/>
      <c r="X661" s="13"/>
      <c r="Y661" s="6" t="s">
        <v>3413</v>
      </c>
      <c r="Z661" s="9" t="s">
        <v>3749</v>
      </c>
      <c r="AA661" s="12" t="str">
        <f t="shared" si="1"/>
        <v>{"id":"M6-G-20a-A-3-EN-EN","stimulus":"&lt;p&gt;Helen has a square garden and each side measures {{T1}} m. How many square meters does the garden have?&lt;/p&gt;","template":"&lt;p&gt;The garden has {{response}} m&lt;sup&gt;2&lt;/sup&gt;.&lt;/p&gt;","hint":"&lt;p&gt;The formula for the area of a square is:&lt;/p&gt;&lt;p style=\"text-align:center;\"&gt;Area = side × side&lt;/p&gt;","feedback":"&lt;p&gt;The formula for the area of a square is:&lt;/p&gt;&lt;p style=\"text-align:center;\"&gt;Area = side × side = {{T1}} × {{T1}} = {{A1}} m&lt;sup&gt;2&lt;/sup&gt;&lt;/p&gt;","seed":{"parameters":[{"name":"Q1","min":10,"max":20,"step":1}],"calculated":[{"name":"T1","function":"{{Q1}}/2","temp":"true"},{"name":"A1","function":"{{Q1}}*{{Q1}}/4"}],"uniques":true},"algorithm":{"name":"calculateOperation","params":{"method":"equivLiteral","keyboard":"NUMERICAL"}}}</v>
      </c>
      <c r="AB661" s="13" t="str">
        <f t="shared" si="2"/>
        <v>M6-G-20a-A-3</v>
      </c>
      <c r="AC661" s="13" t="str">
        <f t="shared" si="3"/>
        <v>M6-G-20a-A-3-EN</v>
      </c>
      <c r="AD661" s="8" t="s">
        <v>47</v>
      </c>
      <c r="AE661" s="13"/>
      <c r="AF661" s="8" t="s">
        <v>48</v>
      </c>
      <c r="AG661" s="8" t="s">
        <v>49</v>
      </c>
    </row>
    <row r="662" ht="112.5" customHeight="1">
      <c r="A662" s="6" t="s">
        <v>3750</v>
      </c>
      <c r="B662" s="6" t="s">
        <v>3751</v>
      </c>
      <c r="C662" s="13" t="s">
        <v>35</v>
      </c>
      <c r="D662" s="7" t="s">
        <v>36</v>
      </c>
      <c r="E662" s="6"/>
      <c r="F662" s="11" t="s">
        <v>3752</v>
      </c>
      <c r="G662" s="25"/>
      <c r="H662" s="25" t="s">
        <v>3753</v>
      </c>
      <c r="I662" s="21" t="s">
        <v>2921</v>
      </c>
      <c r="J662" s="17" t="s">
        <v>1153</v>
      </c>
      <c r="K662" s="25" t="s">
        <v>3754</v>
      </c>
      <c r="L662" s="25" t="s">
        <v>3755</v>
      </c>
      <c r="M662" s="13" t="s">
        <v>43</v>
      </c>
      <c r="N662" s="10" t="s">
        <v>3756</v>
      </c>
      <c r="O662" s="10" t="s">
        <v>3757</v>
      </c>
      <c r="P662" s="12"/>
      <c r="Q662" s="13"/>
      <c r="R662" s="12"/>
      <c r="S662" s="12"/>
      <c r="T662" s="12"/>
      <c r="U662" s="12"/>
      <c r="V662" s="12"/>
      <c r="W662" s="12"/>
      <c r="X662" s="13"/>
      <c r="Y662" s="6" t="s">
        <v>3413</v>
      </c>
      <c r="Z662" s="9" t="s">
        <v>3758</v>
      </c>
      <c r="AA662" s="12" t="str">
        <f t="shared" si="1"/>
        <v>{"id":"M6-G-20b-I-1-EN-EN","stimulus":"&lt;p&gt;What is the area of the following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cm&lt;/span&gt;\n\t\t&lt;/div&gt;\n\t&lt;/div&gt;\n&lt;/div&gt;&lt;/img&gt;&lt;/div&gt;","hint":"&lt;p&gt;The formula for the area of a rectangle is:&lt;/p&gt;&lt;p style=\"text-align:center;\"&gt;Area = base × height&lt;/p&gt;","feedback":"&lt;p&gt;The formula for the area of a rectangle is:&lt;/p&gt;&lt;p style=\"text-align:center;\"&gt;Area = base × height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B662" s="13" t="str">
        <f t="shared" si="2"/>
        <v>M6-G-20b-I-1</v>
      </c>
      <c r="AC662" s="13" t="str">
        <f t="shared" si="3"/>
        <v>M6-G-20b-I-1-EN</v>
      </c>
      <c r="AD662" s="8" t="s">
        <v>47</v>
      </c>
      <c r="AE662" s="13"/>
      <c r="AF662" s="8" t="s">
        <v>48</v>
      </c>
      <c r="AG662" s="8" t="s">
        <v>49</v>
      </c>
    </row>
    <row r="663" ht="112.5" customHeight="1">
      <c r="A663" s="6" t="s">
        <v>3750</v>
      </c>
      <c r="B663" s="6" t="s">
        <v>3751</v>
      </c>
      <c r="C663" s="13" t="s">
        <v>35</v>
      </c>
      <c r="D663" s="7" t="s">
        <v>36</v>
      </c>
      <c r="E663" s="6"/>
      <c r="F663" s="11" t="s">
        <v>3759</v>
      </c>
      <c r="G663" s="25"/>
      <c r="H663" s="25"/>
      <c r="I663" s="21" t="s">
        <v>2921</v>
      </c>
      <c r="J663" s="17" t="s">
        <v>1153</v>
      </c>
      <c r="K663" s="25" t="s">
        <v>3760</v>
      </c>
      <c r="L663" s="25" t="s">
        <v>3761</v>
      </c>
      <c r="M663" s="13" t="s">
        <v>43</v>
      </c>
      <c r="N663" s="10" t="s">
        <v>3756</v>
      </c>
      <c r="O663" s="10" t="s">
        <v>3757</v>
      </c>
      <c r="P663" s="12"/>
      <c r="Q663" s="13"/>
      <c r="R663" s="12"/>
      <c r="S663" s="12"/>
      <c r="T663" s="12"/>
      <c r="U663" s="12"/>
      <c r="V663" s="12"/>
      <c r="W663" s="12"/>
      <c r="X663" s="13"/>
      <c r="Y663" s="6" t="s">
        <v>3413</v>
      </c>
      <c r="Z663" s="9" t="s">
        <v>3762</v>
      </c>
      <c r="AA663" s="12" t="str">
        <f t="shared" si="1"/>
        <v>{
    "id": "M6-G-20b-I-2-EN-EN",
    "stimulus": "&lt;p&gt;What is the area of the following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
    "hint": "&lt;p&gt;The formula for the area of a rectangle is:&lt;/p&gt;&lt;p style=\"text-align:center;\"&gt;Area = base × height&lt;/p&gt;",
    "feedback": "&lt;p&gt;The formula for the area of a rectangle is:&lt;/p&gt;&lt;p style=\"text-align:center;\"&gt;Area = base × height = {{T1}} × {{Q1}} = {{T2}} cm&lt;sup&gt;2&lt;/sup&gt;&lt;/p&gt;",
    "seed": {
        "parameters": [
            {
                "name": "Q1",
                "label": null,
                "min": 2,
                "max": 6,
                "step": 1
            },
            {
                "name": "Q2",
                "label": null,
                "list": [
                    0,
                    1,
                    2
                ]
            }
        ],
        "calculated": [
            {
                "name": "T1",
                "label": "{{function}}",
                "function": "{{Q1}}*3-1+{{Q2}}",
                "temp": true
            },
            {
                "name": "T2",
                "label": "{{function}}",
                "function": "{{Q1}}*{{T1}}",
                "temp": true
            },
            {
                "name": "T3",
                "label": "{{function}}",
                "function": "{{Q1}}*({{T1}}-1)",
                "temp": true
            },
            {
                "name": "T4",
                "label": "{{function}}",
                "function": "({{Q1}}-1)*{{T1}}",
                "temp": true
            },
            {
                "name": "T5",
                "label": "{{function}}",
                "function": "{{Q1}}*({{T1}}+1)",
                "temp": true
            },
            {
                "name": "T6",
                "label": "{{function}}",
                "function": "({{Q1}}+1)*{{T1}}",
                "temp": true
            },
            {
                "name": "A1",
                "label": "Area = {{T2}} cm&lt;sup&gt;2&lt;/sup&gt;",
                "function": ""
            },
            {
                "name": "A2",
                "label": "Area = {{T3}} cm&lt;sup&gt;2&lt;/sup&gt;",
                "function": "",
                "incorrect": true
            },
            {
                "name": "A3",
                "label": "Area = {{T4}} cm&lt;sup&gt;2&lt;/sup&gt;",
                "function": "",
                "incorrect": true
            },
            {
                "name": "A4",
                "label": "Area = {{T5}} cm&lt;sup&gt;2&lt;/sup&gt;",
                "function": "",
                "incorrect": true
            },
            {
                "name": "A5",
                "label": "Area = {{T6}} cm&lt;sup&gt;2&lt;/sup&gt;",
                "function": "",
                "incorrect": true
            }
        ],
        "uniques": false
    },
    "algorithm": {
        "name": "trueFalse",
        "template": "Multiple choice – standard",
        "params": {
            "countCorrect": 1,
            "countIncorrect": 2,
            "showCheckIcon": false,"columns":3
        }
    }
}</v>
      </c>
      <c r="AB663" s="13" t="str">
        <f t="shared" si="2"/>
        <v>M6-G-20b-I-2</v>
      </c>
      <c r="AC663" s="13" t="str">
        <f t="shared" si="3"/>
        <v>M6-G-20b-I-2-EN</v>
      </c>
      <c r="AD663" s="8" t="s">
        <v>47</v>
      </c>
      <c r="AE663" s="13"/>
      <c r="AF663" s="8" t="s">
        <v>48</v>
      </c>
      <c r="AG663" s="8" t="s">
        <v>49</v>
      </c>
    </row>
    <row r="664" ht="112.5" customHeight="1">
      <c r="A664" s="6" t="s">
        <v>3750</v>
      </c>
      <c r="B664" s="6" t="s">
        <v>3751</v>
      </c>
      <c r="C664" s="13" t="s">
        <v>35</v>
      </c>
      <c r="D664" s="7" t="s">
        <v>36</v>
      </c>
      <c r="E664" s="6"/>
      <c r="F664" s="11" t="s">
        <v>3763</v>
      </c>
      <c r="G664" s="25"/>
      <c r="H664" s="25"/>
      <c r="I664" s="21" t="s">
        <v>2921</v>
      </c>
      <c r="J664" s="17" t="s">
        <v>1153</v>
      </c>
      <c r="K664" s="25" t="s">
        <v>3764</v>
      </c>
      <c r="L664" s="25" t="s">
        <v>3765</v>
      </c>
      <c r="M664" s="13" t="s">
        <v>43</v>
      </c>
      <c r="N664" s="10" t="s">
        <v>3756</v>
      </c>
      <c r="O664" s="10" t="s">
        <v>3766</v>
      </c>
      <c r="P664" s="12"/>
      <c r="Q664" s="13"/>
      <c r="R664" s="12"/>
      <c r="S664" s="12"/>
      <c r="T664" s="12"/>
      <c r="U664" s="12"/>
      <c r="V664" s="12"/>
      <c r="W664" s="12"/>
      <c r="X664" s="13"/>
      <c r="Y664" s="6" t="s">
        <v>3413</v>
      </c>
      <c r="Z664" s="9" t="s">
        <v>3767</v>
      </c>
      <c r="AA664" s="12" t="str">
        <f t="shared" si="1"/>
        <v>{"id":"M6-G-20b-I-3-EN-EN","stimulus":"&lt;p&gt;What is the area of the following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cm&lt;/span&gt;\n\t\t&lt;/div&gt;\n\t&lt;/div&gt;\n&lt;/div&gt;&lt;/img&gt;&lt;/div&gt;","hint":"&lt;p&gt;The formula for the area of a rectangle is:&lt;/p&gt;&lt;p style=\"text-align:center;\"&gt;Area = base × height&lt;/p&gt;","feedback":"&lt;p&gt;The formula for the area of a rectangle is:&lt;/p&gt;&lt;p style=\"text-align:center;\"&gt;Area = base × height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Area = {{T3}} cm&lt;sup&gt;2&lt;/sup&gt;","function":""},{"name":"A2","label":"Area = {{T4}} cm&lt;sup&gt;2&lt;/sup&gt;","function":"","incorrect":true},{"name":"A3","label":"Area = {{T5}} cm&lt;sup&gt;2&lt;/sup&gt;","function":"","incorrect":true},{"name":"A4","label":"Area = {{T6}} cm&lt;sup&gt;2&lt;/sup&gt;","function":"","incorrect":true},{"name":"A5","label":"Area = {{T7}} cm&lt;sup&gt;2&lt;/sup&gt;","function":"","incorrect":true}],"uniques":false},"algorithm":{"name":"trueFalse","template":"Multiple choice – standard","params":{"countCorrect":1,"countIncorrect":2,"showCheckIcon":false,"columns":3}}}</v>
      </c>
      <c r="AB664" s="13" t="str">
        <f t="shared" si="2"/>
        <v>M6-G-20b-I-3</v>
      </c>
      <c r="AC664" s="13" t="str">
        <f t="shared" si="3"/>
        <v>M6-G-20b-I-3-EN</v>
      </c>
      <c r="AD664" s="8" t="s">
        <v>47</v>
      </c>
      <c r="AE664" s="13"/>
      <c r="AF664" s="8" t="s">
        <v>48</v>
      </c>
      <c r="AG664" s="8" t="s">
        <v>49</v>
      </c>
    </row>
    <row r="665" ht="112.5" customHeight="1">
      <c r="A665" s="6" t="s">
        <v>3750</v>
      </c>
      <c r="B665" s="6" t="s">
        <v>3751</v>
      </c>
      <c r="C665" s="13" t="s">
        <v>50</v>
      </c>
      <c r="D665" s="7" t="s">
        <v>36</v>
      </c>
      <c r="E665" s="6"/>
      <c r="F665" s="11" t="s">
        <v>3768</v>
      </c>
      <c r="G665" s="25" t="s">
        <v>3741</v>
      </c>
      <c r="H665" s="25" t="s">
        <v>3769</v>
      </c>
      <c r="I665" s="21" t="s">
        <v>2921</v>
      </c>
      <c r="J665" s="6" t="s">
        <v>103</v>
      </c>
      <c r="K665" s="25" t="s">
        <v>3754</v>
      </c>
      <c r="L665" s="25" t="s">
        <v>3770</v>
      </c>
      <c r="M665" s="13" t="s">
        <v>43</v>
      </c>
      <c r="N665" s="10" t="s">
        <v>3756</v>
      </c>
      <c r="O665" s="10" t="s">
        <v>3771</v>
      </c>
      <c r="P665" s="12"/>
      <c r="Q665" s="13"/>
      <c r="R665" s="12"/>
      <c r="S665" s="12"/>
      <c r="T665" s="12"/>
      <c r="U665" s="12"/>
      <c r="V665" s="12"/>
      <c r="W665" s="12"/>
      <c r="X665" s="13"/>
      <c r="Y665" s="6" t="s">
        <v>3413</v>
      </c>
      <c r="Z665" s="9" t="s">
        <v>3772</v>
      </c>
      <c r="AA665" s="12" t="str">
        <f t="shared" si="1"/>
        <v>{"id":"M6-G-20b-E-1-EN-EN","stimulus":"&lt;p&gt;Calculate the area of this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3,"max":8,"step":1},{"name":"Q2","label":null,"list":[0,1,2]}],"calculated":[{"name":"T1","label":"{{function}}","function":"{{Q1}}*2-1+{{Q2}}","temp":true},{"name":"A1","label":"{{function}}","function":"{{Q1}}*{{T1}}"}],"uniques":false},"algorithm":{"name":"calculateOperation","params":{"method":"equivLiteral","keyboard":"NUMERICAL"}}}</v>
      </c>
      <c r="AB665" s="13" t="str">
        <f t="shared" si="2"/>
        <v>M6-G-20b-E-1</v>
      </c>
      <c r="AC665" s="13" t="str">
        <f t="shared" si="3"/>
        <v>M6-G-20b-E-1-EN</v>
      </c>
      <c r="AD665" s="8" t="s">
        <v>47</v>
      </c>
      <c r="AE665" s="13"/>
      <c r="AF665" s="8" t="s">
        <v>48</v>
      </c>
      <c r="AG665" s="8" t="s">
        <v>49</v>
      </c>
    </row>
    <row r="666" ht="112.5" customHeight="1">
      <c r="A666" s="6" t="s">
        <v>3750</v>
      </c>
      <c r="B666" s="6" t="s">
        <v>3751</v>
      </c>
      <c r="C666" s="13" t="s">
        <v>50</v>
      </c>
      <c r="D666" s="7" t="s">
        <v>36</v>
      </c>
      <c r="E666" s="6"/>
      <c r="F666" s="11" t="s">
        <v>3773</v>
      </c>
      <c r="G666" s="25" t="s">
        <v>3741</v>
      </c>
      <c r="H666" s="25"/>
      <c r="I666" s="21" t="s">
        <v>2921</v>
      </c>
      <c r="J666" s="6" t="s">
        <v>103</v>
      </c>
      <c r="K666" s="25" t="s">
        <v>3760</v>
      </c>
      <c r="L666" s="25" t="s">
        <v>3774</v>
      </c>
      <c r="M666" s="13" t="s">
        <v>43</v>
      </c>
      <c r="N666" s="10" t="s">
        <v>3756</v>
      </c>
      <c r="O666" s="10" t="s">
        <v>3771</v>
      </c>
      <c r="P666" s="12"/>
      <c r="Q666" s="13"/>
      <c r="R666" s="12"/>
      <c r="S666" s="12"/>
      <c r="T666" s="12"/>
      <c r="U666" s="12"/>
      <c r="V666" s="12"/>
      <c r="W666" s="12"/>
      <c r="X666" s="13"/>
      <c r="Y666" s="6" t="s">
        <v>3413</v>
      </c>
      <c r="Z666" s="9" t="s">
        <v>3775</v>
      </c>
      <c r="AA666" s="12" t="str">
        <f t="shared" si="1"/>
        <v>{"id":"M6-G-20b-E-2-EN-EN","stimulus":"&lt;p&gt;Calculate the area of this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2,"max":6,"step":1},{"name":"Q2","label":null,"list":[0,1,2]}],"calculated":[{"name":"T1","label":"{{function}}","function":"{{Q1}}*3-1+{{Q2}}","temp":true},{"name":"A1","label":"{{function}}","function":"{{Q1}}*{{T1}}"}],"uniques":false},"algorithm":{"name":"calculateOperation","params":{"method":"equivLiteral","keyboard":"NUMERICAL"}}}</v>
      </c>
      <c r="AB666" s="13" t="str">
        <f t="shared" si="2"/>
        <v>M6-G-20b-E-2</v>
      </c>
      <c r="AC666" s="13" t="str">
        <f t="shared" si="3"/>
        <v>M6-G-20b-E-2-EN</v>
      </c>
      <c r="AD666" s="8" t="s">
        <v>47</v>
      </c>
      <c r="AE666" s="13"/>
      <c r="AF666" s="8" t="s">
        <v>48</v>
      </c>
      <c r="AG666" s="8" t="s">
        <v>49</v>
      </c>
    </row>
    <row r="667" ht="112.5" customHeight="1">
      <c r="A667" s="6" t="s">
        <v>3750</v>
      </c>
      <c r="B667" s="6" t="s">
        <v>3751</v>
      </c>
      <c r="C667" s="13" t="s">
        <v>50</v>
      </c>
      <c r="D667" s="7" t="s">
        <v>36</v>
      </c>
      <c r="E667" s="6"/>
      <c r="F667" s="11" t="s">
        <v>3776</v>
      </c>
      <c r="G667" s="25" t="s">
        <v>3741</v>
      </c>
      <c r="H667" s="25"/>
      <c r="I667" s="21" t="s">
        <v>2921</v>
      </c>
      <c r="J667" s="6" t="s">
        <v>103</v>
      </c>
      <c r="K667" s="25" t="s">
        <v>3764</v>
      </c>
      <c r="L667" s="25" t="s">
        <v>3777</v>
      </c>
      <c r="M667" s="13" t="s">
        <v>43</v>
      </c>
      <c r="N667" s="10" t="s">
        <v>3756</v>
      </c>
      <c r="O667" s="10" t="s">
        <v>3778</v>
      </c>
      <c r="P667" s="12"/>
      <c r="Q667" s="13"/>
      <c r="R667" s="12"/>
      <c r="S667" s="12"/>
      <c r="T667" s="12"/>
      <c r="U667" s="12"/>
      <c r="V667" s="12"/>
      <c r="W667" s="12"/>
      <c r="X667" s="13"/>
      <c r="Y667" s="6" t="s">
        <v>3413</v>
      </c>
      <c r="Z667" s="9" t="s">
        <v>3779</v>
      </c>
      <c r="AA667" s="12" t="str">
        <f t="shared" si="1"/>
        <v>{"id":"M6-G-20b-E-3-EN-EN","stimulus":"&lt;p&gt;Calculate the area of this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cm&lt;/span&gt;\n\t\t&lt;/div&gt;\n\t&lt;/div&gt;\n&lt;/div&gt;&lt;/img&gt;&lt;/div&gt;","template":"&lt;p&gt;Its area measures {{response}} cm&lt;sup&gt;2&lt;/sup&gt;.&lt;/p&gt;","hint":"&lt;p&gt;The formula for the area of a rectangle is:&lt;/p&gt;&lt;p style=\"text-align:center;\"&gt;Area = base × height&lt;/p&gt;","feedback":"&lt;p&gt;The formula for the area of a rectangle is:&lt;/p&gt;&lt;p style=\"text-align:center;\"&gt;Area = base × height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AB667" s="13" t="str">
        <f t="shared" si="2"/>
        <v>M6-G-20b-E-3</v>
      </c>
      <c r="AC667" s="13" t="str">
        <f t="shared" si="3"/>
        <v>M6-G-20b-E-3-EN</v>
      </c>
      <c r="AD667" s="8" t="s">
        <v>47</v>
      </c>
      <c r="AE667" s="13"/>
      <c r="AF667" s="8" t="s">
        <v>48</v>
      </c>
      <c r="AG667" s="8" t="s">
        <v>49</v>
      </c>
    </row>
    <row r="668" ht="112.5" customHeight="1">
      <c r="A668" s="6" t="s">
        <v>3750</v>
      </c>
      <c r="B668" s="6" t="s">
        <v>3751</v>
      </c>
      <c r="C668" s="13" t="s">
        <v>69</v>
      </c>
      <c r="D668" s="7" t="s">
        <v>36</v>
      </c>
      <c r="E668" s="6"/>
      <c r="F668" s="10" t="s">
        <v>3780</v>
      </c>
      <c r="G668" s="10" t="s">
        <v>3781</v>
      </c>
      <c r="H668" s="25" t="s">
        <v>3782</v>
      </c>
      <c r="I668" s="17" t="s">
        <v>212</v>
      </c>
      <c r="J668" s="6" t="s">
        <v>103</v>
      </c>
      <c r="K668" s="10" t="s">
        <v>3783</v>
      </c>
      <c r="L668" s="25" t="s">
        <v>478</v>
      </c>
      <c r="M668" s="13" t="s">
        <v>43</v>
      </c>
      <c r="N668" s="10" t="s">
        <v>3756</v>
      </c>
      <c r="O668" s="10" t="s">
        <v>3784</v>
      </c>
      <c r="P668" s="12"/>
      <c r="Q668" s="13"/>
      <c r="R668" s="12"/>
      <c r="S668" s="12"/>
      <c r="T668" s="12"/>
      <c r="U668" s="12"/>
      <c r="V668" s="12"/>
      <c r="W668" s="12"/>
      <c r="X668" s="13"/>
      <c r="Y668" s="6" t="s">
        <v>3413</v>
      </c>
      <c r="Z668" s="9" t="s">
        <v>3785</v>
      </c>
      <c r="AA668" s="12" t="str">
        <f t="shared" si="1"/>
        <v>{"id":"M6-G-20b-A-1-EN-EN","stimulus":"&lt;p&gt;A rectangular pill organizer measures {{Q1}} cm long by {{Q2}} cm wide. What is its area?&lt;/p&gt;","template":"&lt;p&gt;The area of the organizer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v>
      </c>
      <c r="AB668" s="13" t="str">
        <f t="shared" si="2"/>
        <v>M6-G-20b-A-1</v>
      </c>
      <c r="AC668" s="13" t="str">
        <f t="shared" si="3"/>
        <v>M6-G-20b-A-1-EN</v>
      </c>
      <c r="AD668" s="8" t="s">
        <v>47</v>
      </c>
      <c r="AE668" s="8" t="s">
        <v>572</v>
      </c>
      <c r="AF668" s="8" t="s">
        <v>48</v>
      </c>
      <c r="AG668" s="8" t="s">
        <v>49</v>
      </c>
    </row>
    <row r="669" ht="112.5" customHeight="1">
      <c r="A669" s="6" t="s">
        <v>3750</v>
      </c>
      <c r="B669" s="6" t="s">
        <v>3751</v>
      </c>
      <c r="C669" s="13" t="s">
        <v>69</v>
      </c>
      <c r="D669" s="7" t="s">
        <v>36</v>
      </c>
      <c r="E669" s="6"/>
      <c r="F669" s="10" t="s">
        <v>3786</v>
      </c>
      <c r="G669" s="10" t="s">
        <v>3787</v>
      </c>
      <c r="H669" s="25" t="s">
        <v>3788</v>
      </c>
      <c r="I669" s="17" t="s">
        <v>212</v>
      </c>
      <c r="J669" s="6" t="s">
        <v>103</v>
      </c>
      <c r="K669" s="10" t="s">
        <v>3783</v>
      </c>
      <c r="L669" s="25" t="s">
        <v>478</v>
      </c>
      <c r="M669" s="13" t="s">
        <v>43</v>
      </c>
      <c r="N669" s="10" t="s">
        <v>3756</v>
      </c>
      <c r="O669" s="10" t="s">
        <v>3784</v>
      </c>
      <c r="P669" s="12"/>
      <c r="Q669" s="13"/>
      <c r="R669" s="12"/>
      <c r="S669" s="12"/>
      <c r="T669" s="12"/>
      <c r="U669" s="12"/>
      <c r="V669" s="12"/>
      <c r="W669" s="12"/>
      <c r="X669" s="13"/>
      <c r="Y669" s="6" t="s">
        <v>3413</v>
      </c>
      <c r="Z669" s="9" t="s">
        <v>3789</v>
      </c>
      <c r="AA669" s="12" t="str">
        <f t="shared" si="1"/>
        <v>{"id":"M6-G-20b-A-2-EN-EN","stimulus":"&lt;p&gt;Virginia is knitting a rectangular colored scarf. At the moment, the scarf measures {{Q1}} cm long and {{Q2}} cm wide. What is its area?&lt;/p&gt;","template":"&lt;p&gt;The area of the scarf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v>
      </c>
      <c r="AB669" s="13" t="str">
        <f t="shared" si="2"/>
        <v>M6-G-20b-A-2</v>
      </c>
      <c r="AC669" s="13" t="str">
        <f t="shared" si="3"/>
        <v>M6-G-20b-A-2-EN</v>
      </c>
      <c r="AD669" s="8" t="s">
        <v>47</v>
      </c>
      <c r="AE669" s="8" t="s">
        <v>572</v>
      </c>
      <c r="AF669" s="8" t="s">
        <v>48</v>
      </c>
      <c r="AG669" s="8" t="s">
        <v>49</v>
      </c>
    </row>
    <row r="670" ht="112.5" customHeight="1">
      <c r="A670" s="6" t="s">
        <v>3750</v>
      </c>
      <c r="B670" s="6" t="s">
        <v>3751</v>
      </c>
      <c r="C670" s="13" t="s">
        <v>69</v>
      </c>
      <c r="D670" s="7" t="s">
        <v>36</v>
      </c>
      <c r="E670" s="6"/>
      <c r="F670" s="10" t="s">
        <v>3790</v>
      </c>
      <c r="G670" s="10" t="s">
        <v>3791</v>
      </c>
      <c r="H670" s="25" t="s">
        <v>3792</v>
      </c>
      <c r="I670" s="17" t="s">
        <v>212</v>
      </c>
      <c r="J670" s="6" t="s">
        <v>103</v>
      </c>
      <c r="K670" s="10" t="s">
        <v>3783</v>
      </c>
      <c r="L670" s="25" t="s">
        <v>478</v>
      </c>
      <c r="M670" s="13" t="s">
        <v>43</v>
      </c>
      <c r="N670" s="10" t="s">
        <v>3756</v>
      </c>
      <c r="O670" s="10" t="s">
        <v>3784</v>
      </c>
      <c r="P670" s="12"/>
      <c r="Q670" s="13"/>
      <c r="R670" s="12"/>
      <c r="S670" s="12"/>
      <c r="T670" s="12"/>
      <c r="U670" s="12"/>
      <c r="V670" s="12"/>
      <c r="W670" s="12"/>
      <c r="X670" s="13"/>
      <c r="Y670" s="6" t="s">
        <v>3413</v>
      </c>
      <c r="Z670" s="9" t="s">
        <v>3793</v>
      </c>
      <c r="AA670" s="12" t="str">
        <f t="shared" si="1"/>
        <v>{
    "id": "M6-G-20b-A-3-EN-EN",
    "stimulus": "&lt;p&gt;Juliet's birthday cake is rectangular and has several layers. The top layer measures {{Q1}} cm in length and {{Q2}} cm in width. What is its area?&lt;/p&gt;",
    "template": "&lt;p&gt;The area of the cake is {{response}} cm&lt;sup&gt;2&lt;/sup&gt;.&lt;/p&gt;",
    "hint": "&lt;p&gt;The formula for the area of a rectangle is:&lt;/p&gt;&lt;p style=\"text-align:center;\"&gt;Area = base × height&lt;/p&gt;",
    "feedback": "&lt;p&gt;The formula for the area of a rectangle is:&lt;/p&gt;&lt;p style=\"text-align:center;\"&gt;Area = base × height = {{Q1}} × {{Q2}} = {{A1}} cm&lt;sup&gt;2&lt;/sup&gt;&lt;/p&gt;",
    "seed": {
        "parameters": [
            {
                "name": "Q1",
                "label": null,
                "min": 7,
                "max": 12,
                "step": 1
            },
            {
                "name": "Q2",
                "label": null,
                "min": 7,
                "max": 12,
                "step": 1
            }
        ],
        "calculated": [
            {
                "name": "A1",
                "label": "{{function}}",
                "function": "{{Q1}}*{{Q2}}"
            }
        ],
        "uniques": true
    },
    "algorithm": {
        "name": "calculateOperation",
        "params": {
            "method": "equivLiteral",
            "keyboard": "NUMERICAL"
        }
    }
}</v>
      </c>
      <c r="AB670" s="13" t="str">
        <f t="shared" si="2"/>
        <v>M6-G-20b-A-3</v>
      </c>
      <c r="AC670" s="13" t="str">
        <f t="shared" si="3"/>
        <v>M6-G-20b-A-3-EN</v>
      </c>
      <c r="AD670" s="8" t="s">
        <v>47</v>
      </c>
      <c r="AE670" s="8" t="s">
        <v>572</v>
      </c>
      <c r="AF670" s="8" t="s">
        <v>48</v>
      </c>
      <c r="AG670" s="8" t="s">
        <v>49</v>
      </c>
    </row>
    <row r="671" ht="112.5" customHeight="1">
      <c r="A671" s="6" t="s">
        <v>3794</v>
      </c>
      <c r="B671" s="6" t="s">
        <v>3795</v>
      </c>
      <c r="C671" s="13" t="s">
        <v>35</v>
      </c>
      <c r="D671" s="7" t="s">
        <v>36</v>
      </c>
      <c r="E671" s="6"/>
      <c r="F671" s="58" t="s">
        <v>3796</v>
      </c>
      <c r="G671" s="25"/>
      <c r="H671" s="25" t="s">
        <v>3797</v>
      </c>
      <c r="I671" s="17" t="s">
        <v>2921</v>
      </c>
      <c r="J671" s="17" t="s">
        <v>1153</v>
      </c>
      <c r="K671" s="25" t="s">
        <v>3798</v>
      </c>
      <c r="L671" s="25" t="s">
        <v>3799</v>
      </c>
      <c r="M671" s="13" t="s">
        <v>43</v>
      </c>
      <c r="N671" s="10" t="s">
        <v>3800</v>
      </c>
      <c r="O671" s="10" t="s">
        <v>3801</v>
      </c>
      <c r="P671" s="12"/>
      <c r="Q671" s="13"/>
      <c r="R671" s="12"/>
      <c r="S671" s="12"/>
      <c r="T671" s="12"/>
      <c r="U671" s="12"/>
      <c r="V671" s="12"/>
      <c r="W671" s="12"/>
      <c r="X671" s="13"/>
      <c r="Y671" s="6" t="s">
        <v>3413</v>
      </c>
      <c r="Z671" s="9" t="s">
        <v>3802</v>
      </c>
      <c r="AA671" s="12" t="str">
        <f t="shared" si="1"/>
        <v>{"id":"M6-G-20c-I-1-EN-EN","stimulus":"&lt;p&gt;Select the area of this rhomboid.&lt;/p&gt;&lt;div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AB671" s="13" t="str">
        <f t="shared" si="2"/>
        <v>M6-G-20c-I-1</v>
      </c>
      <c r="AC671" s="13" t="str">
        <f t="shared" si="3"/>
        <v>M6-G-20c-I-1-EN</v>
      </c>
      <c r="AD671" s="8" t="s">
        <v>47</v>
      </c>
      <c r="AE671" s="13"/>
      <c r="AF671" s="8" t="s">
        <v>48</v>
      </c>
      <c r="AG671" s="8" t="s">
        <v>49</v>
      </c>
    </row>
    <row r="672" ht="112.5" customHeight="1">
      <c r="A672" s="6" t="s">
        <v>3794</v>
      </c>
      <c r="B672" s="6" t="s">
        <v>3795</v>
      </c>
      <c r="C672" s="13" t="s">
        <v>35</v>
      </c>
      <c r="D672" s="7" t="s">
        <v>36</v>
      </c>
      <c r="E672" s="6"/>
      <c r="F672" s="58" t="s">
        <v>3803</v>
      </c>
      <c r="G672" s="25"/>
      <c r="H672" s="25"/>
      <c r="I672" s="17" t="s">
        <v>2921</v>
      </c>
      <c r="J672" s="17" t="s">
        <v>1153</v>
      </c>
      <c r="K672" s="25" t="s">
        <v>3798</v>
      </c>
      <c r="L672" s="25" t="s">
        <v>3804</v>
      </c>
      <c r="M672" s="13" t="s">
        <v>43</v>
      </c>
      <c r="N672" s="10" t="s">
        <v>3800</v>
      </c>
      <c r="O672" s="10" t="s">
        <v>3801</v>
      </c>
      <c r="P672" s="12"/>
      <c r="Q672" s="13"/>
      <c r="R672" s="12"/>
      <c r="S672" s="12"/>
      <c r="T672" s="12"/>
      <c r="U672" s="12"/>
      <c r="V672" s="12"/>
      <c r="W672" s="12"/>
      <c r="X672" s="13"/>
      <c r="Y672" s="6" t="s">
        <v>3413</v>
      </c>
      <c r="Z672" s="9" t="s">
        <v>3805</v>
      </c>
      <c r="AA672" s="12" t="str">
        <f t="shared" si="1"/>
        <v>{"id":"M6-G-20c-I-2-EN-EN","stimulus":"&lt;p&gt;Select the area of this rhomboid.&lt;/p&gt;&lt;div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AB672" s="13" t="str">
        <f t="shared" si="2"/>
        <v>M6-G-20c-I-2</v>
      </c>
      <c r="AC672" s="13" t="str">
        <f t="shared" si="3"/>
        <v>M6-G-20c-I-2-EN</v>
      </c>
      <c r="AD672" s="8" t="s">
        <v>47</v>
      </c>
      <c r="AE672" s="13"/>
      <c r="AF672" s="8" t="s">
        <v>48</v>
      </c>
      <c r="AG672" s="8" t="s">
        <v>49</v>
      </c>
    </row>
    <row r="673" ht="112.5" customHeight="1">
      <c r="A673" s="6" t="s">
        <v>3794</v>
      </c>
      <c r="B673" s="6" t="s">
        <v>3795</v>
      </c>
      <c r="C673" s="13" t="s">
        <v>35</v>
      </c>
      <c r="D673" s="7" t="s">
        <v>36</v>
      </c>
      <c r="E673" s="6"/>
      <c r="F673" s="11" t="s">
        <v>3806</v>
      </c>
      <c r="G673" s="25"/>
      <c r="H673" s="25"/>
      <c r="I673" s="17" t="s">
        <v>2921</v>
      </c>
      <c r="J673" s="17" t="s">
        <v>1153</v>
      </c>
      <c r="K673" s="25" t="s">
        <v>3798</v>
      </c>
      <c r="L673" s="25" t="s">
        <v>3807</v>
      </c>
      <c r="M673" s="13" t="s">
        <v>43</v>
      </c>
      <c r="N673" s="10" t="s">
        <v>3800</v>
      </c>
      <c r="O673" s="10" t="s">
        <v>3808</v>
      </c>
      <c r="P673" s="12"/>
      <c r="Q673" s="13"/>
      <c r="R673" s="12"/>
      <c r="S673" s="12"/>
      <c r="T673" s="12"/>
      <c r="U673" s="12"/>
      <c r="V673" s="12"/>
      <c r="W673" s="12"/>
      <c r="X673" s="13"/>
      <c r="Y673" s="6" t="s">
        <v>3413</v>
      </c>
      <c r="Z673" s="9" t="s">
        <v>3809</v>
      </c>
      <c r="AA673" s="12" t="str">
        <f t="shared" si="1"/>
        <v>{"id":"M6-G-20c-I-3-EN-EN","stimulus":"&lt;p&gt;Select the area of this rhomboid.&lt;/p&gt;&lt;div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cm&lt;/span&gt;\n\t\t&lt;/div&gt;\n\t&lt;/div&gt;\n&lt;/div&gt;&lt;/div&gt;","hint":"&lt;p&gt;The formula for the area of a rhomboid is:&lt;/p&gt;&lt;p style=\"text-align:center;\"&gt;Area = base × height&lt;/p&gt;","feedback":"&lt;p&gt;The formula for the area of a rhomboid is:&lt;/p&gt;&lt;p style=\"text-align:center;\"&gt;Area = base × height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AB673" s="13" t="str">
        <f t="shared" si="2"/>
        <v>M6-G-20c-I-3</v>
      </c>
      <c r="AC673" s="13" t="str">
        <f t="shared" si="3"/>
        <v>M6-G-20c-I-3-EN</v>
      </c>
      <c r="AD673" s="8" t="s">
        <v>47</v>
      </c>
      <c r="AE673" s="13"/>
      <c r="AF673" s="8" t="s">
        <v>48</v>
      </c>
      <c r="AG673" s="8" t="s">
        <v>49</v>
      </c>
    </row>
    <row r="674" ht="112.5" customHeight="1">
      <c r="A674" s="6" t="s">
        <v>3794</v>
      </c>
      <c r="B674" s="6" t="s">
        <v>3795</v>
      </c>
      <c r="C674" s="13" t="s">
        <v>50</v>
      </c>
      <c r="D674" s="7" t="s">
        <v>36</v>
      </c>
      <c r="E674" s="6"/>
      <c r="F674" s="11" t="s">
        <v>3810</v>
      </c>
      <c r="G674" s="15" t="s">
        <v>3811</v>
      </c>
      <c r="H674" s="25" t="s">
        <v>3812</v>
      </c>
      <c r="I674" s="17" t="s">
        <v>2921</v>
      </c>
      <c r="J674" s="17" t="s">
        <v>168</v>
      </c>
      <c r="K674" s="25" t="s">
        <v>3813</v>
      </c>
      <c r="L674" s="25" t="s">
        <v>3814</v>
      </c>
      <c r="M674" s="13" t="s">
        <v>43</v>
      </c>
      <c r="N674" s="10" t="s">
        <v>3800</v>
      </c>
      <c r="O674" s="10" t="s">
        <v>3801</v>
      </c>
      <c r="P674" s="12"/>
      <c r="Q674" s="13"/>
      <c r="R674" s="12"/>
      <c r="S674" s="12"/>
      <c r="T674" s="12"/>
      <c r="U674" s="12"/>
      <c r="V674" s="12"/>
      <c r="W674" s="12"/>
      <c r="X674" s="13"/>
      <c r="Y674" s="6" t="s">
        <v>3413</v>
      </c>
      <c r="Z674" s="9" t="s">
        <v>3815</v>
      </c>
      <c r="AA674" s="12" t="str">
        <f t="shared" si="1"/>
        <v>{"id":"M6-G-20c-E-1-EN-EN","stimulus":"&lt;p&gt;Calculate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(1.5*{{Q1}},2)","temp":true},{"name":"A1","label":"{{function}}","function":"Lemonlib.round({{Q1}}*{{T1}},2)"}],"uniques":true},"algorithm":{"name":"calculateOperation","params":{"method":"equivLiteral","keyboard":"INTERMEDIATE"}}}</v>
      </c>
      <c r="AB674" s="13" t="str">
        <f t="shared" si="2"/>
        <v>M6-G-20c-E-1</v>
      </c>
      <c r="AC674" s="13" t="str">
        <f t="shared" si="3"/>
        <v>M6-G-20c-E-1-EN</v>
      </c>
      <c r="AD674" s="8" t="s">
        <v>47</v>
      </c>
      <c r="AE674" s="13"/>
      <c r="AF674" s="8" t="s">
        <v>48</v>
      </c>
      <c r="AG674" s="8" t="s">
        <v>49</v>
      </c>
    </row>
    <row r="675" ht="112.5" customHeight="1">
      <c r="A675" s="6" t="s">
        <v>3794</v>
      </c>
      <c r="B675" s="6" t="s">
        <v>3795</v>
      </c>
      <c r="C675" s="13" t="s">
        <v>50</v>
      </c>
      <c r="D675" s="7" t="s">
        <v>36</v>
      </c>
      <c r="E675" s="6"/>
      <c r="F675" s="11" t="s">
        <v>3816</v>
      </c>
      <c r="G675" s="15" t="s">
        <v>3811</v>
      </c>
      <c r="H675" s="25"/>
      <c r="I675" s="17" t="s">
        <v>2921</v>
      </c>
      <c r="J675" s="17" t="s">
        <v>168</v>
      </c>
      <c r="K675" s="25" t="s">
        <v>3813</v>
      </c>
      <c r="L675" s="24" t="s">
        <v>3817</v>
      </c>
      <c r="M675" s="13" t="s">
        <v>43</v>
      </c>
      <c r="N675" s="10" t="s">
        <v>3800</v>
      </c>
      <c r="O675" s="10" t="s">
        <v>3801</v>
      </c>
      <c r="P675" s="12"/>
      <c r="Q675" s="13"/>
      <c r="R675" s="12"/>
      <c r="S675" s="12"/>
      <c r="T675" s="12"/>
      <c r="U675" s="12"/>
      <c r="V675" s="12"/>
      <c r="W675" s="12"/>
      <c r="X675" s="13"/>
      <c r="Y675" s="6" t="s">
        <v>3413</v>
      </c>
      <c r="Z675" s="9" t="s">
        <v>3818</v>
      </c>
      <c r="AA675" s="12" t="str">
        <f t="shared" si="1"/>
        <v>{"id":"M6-G-20c-E-2-EN-EN","stimulus":"&lt;p&gt;Calculate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(2*{{Q1}},2)","temp":true},{"name":"A1","label":"{{function}}","function":"Lemonlib.round({{Q1}}*{{T1}},2)"}],"uniques":true},"algorithm":{"name":"calculateOperation","params":{"method":"equivLiteral","keyboard":"INTERMEDIATE"}}}</v>
      </c>
      <c r="AB675" s="13" t="str">
        <f t="shared" si="2"/>
        <v>M6-G-20c-E-2</v>
      </c>
      <c r="AC675" s="13" t="str">
        <f t="shared" si="3"/>
        <v>M6-G-20c-E-2-EN</v>
      </c>
      <c r="AD675" s="8" t="s">
        <v>47</v>
      </c>
      <c r="AE675" s="13"/>
      <c r="AF675" s="8" t="s">
        <v>48</v>
      </c>
      <c r="AG675" s="8" t="s">
        <v>49</v>
      </c>
    </row>
    <row r="676" ht="112.5" customHeight="1">
      <c r="A676" s="6" t="s">
        <v>3794</v>
      </c>
      <c r="B676" s="6" t="s">
        <v>3795</v>
      </c>
      <c r="C676" s="13" t="s">
        <v>50</v>
      </c>
      <c r="D676" s="7" t="s">
        <v>36</v>
      </c>
      <c r="E676" s="6"/>
      <c r="F676" s="11" t="s">
        <v>3819</v>
      </c>
      <c r="G676" s="15" t="s">
        <v>3811</v>
      </c>
      <c r="H676" s="25"/>
      <c r="I676" s="17" t="s">
        <v>2921</v>
      </c>
      <c r="J676" s="17" t="s">
        <v>168</v>
      </c>
      <c r="K676" s="25" t="s">
        <v>3813</v>
      </c>
      <c r="L676" s="25" t="s">
        <v>3732</v>
      </c>
      <c r="M676" s="13" t="s">
        <v>43</v>
      </c>
      <c r="N676" s="10" t="s">
        <v>3800</v>
      </c>
      <c r="O676" s="10" t="s">
        <v>3808</v>
      </c>
      <c r="P676" s="12"/>
      <c r="Q676" s="13"/>
      <c r="R676" s="12"/>
      <c r="S676" s="12"/>
      <c r="T676" s="12"/>
      <c r="U676" s="12"/>
      <c r="V676" s="12"/>
      <c r="W676" s="12"/>
      <c r="X676" s="13"/>
      <c r="Y676" s="6" t="s">
        <v>3413</v>
      </c>
      <c r="Z676" s="9" t="s">
        <v>3820</v>
      </c>
      <c r="AA676" s="12" t="str">
        <f t="shared" si="1"/>
        <v>{"id":"M6-G-20c-E-3-EN-EN","stimulus":"&lt;p&gt;Calculate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{{Q1}} × {{Q1}} = {{A1}} cm&lt;sup&gt;2&lt;/sup&gt;&lt;/p&gt;","seed":{"parameters":[{"name":"Q1","label":null,"min":3,"max":15,"step":1}],"calculated":[{"name":"A1","label":"{{function}}","function":"{{Q1}}*{{Q1}}"}],"uniques":true},"algorithm":{"name":"calculateOperation","params":{"method":"equivLiteral","keyboard":"INTERMEDIATE"}}}</v>
      </c>
      <c r="AB676" s="13" t="str">
        <f t="shared" si="2"/>
        <v>M6-G-20c-E-3</v>
      </c>
      <c r="AC676" s="13" t="str">
        <f t="shared" si="3"/>
        <v>M6-G-20c-E-3-EN</v>
      </c>
      <c r="AD676" s="8" t="s">
        <v>47</v>
      </c>
      <c r="AE676" s="13"/>
      <c r="AF676" s="8" t="s">
        <v>48</v>
      </c>
      <c r="AG676" s="8" t="s">
        <v>49</v>
      </c>
    </row>
    <row r="677" ht="112.5" customHeight="1">
      <c r="A677" s="6" t="s">
        <v>3794</v>
      </c>
      <c r="B677" s="6" t="s">
        <v>3795</v>
      </c>
      <c r="C677" s="13" t="s">
        <v>69</v>
      </c>
      <c r="D677" s="7" t="s">
        <v>36</v>
      </c>
      <c r="E677" s="6"/>
      <c r="F677" s="11" t="s">
        <v>3821</v>
      </c>
      <c r="G677" s="11" t="s">
        <v>3822</v>
      </c>
      <c r="H677" s="10" t="s">
        <v>3823</v>
      </c>
      <c r="I677" s="6" t="s">
        <v>1051</v>
      </c>
      <c r="J677" s="6" t="s">
        <v>103</v>
      </c>
      <c r="K677" s="11" t="s">
        <v>3824</v>
      </c>
      <c r="L677" s="11" t="s">
        <v>3825</v>
      </c>
      <c r="M677" s="8" t="s">
        <v>577</v>
      </c>
      <c r="N677" s="10" t="s">
        <v>3800</v>
      </c>
      <c r="O677" s="10" t="s">
        <v>3826</v>
      </c>
      <c r="P677" s="12"/>
      <c r="Q677" s="13"/>
      <c r="R677" s="12"/>
      <c r="S677" s="11" t="s">
        <v>3827</v>
      </c>
      <c r="T677" s="11" t="s">
        <v>3828</v>
      </c>
      <c r="U677" s="11" t="s">
        <v>3829</v>
      </c>
      <c r="V677" s="11" t="s">
        <v>3830</v>
      </c>
      <c r="W677" s="12"/>
      <c r="X677" s="13"/>
      <c r="Y677" s="6" t="s">
        <v>3413</v>
      </c>
      <c r="Z677" s="9" t="s">
        <v>3831</v>
      </c>
      <c r="AA677" s="12" t="str">
        <f t="shared" si="1"/>
        <v>{"id":"M6-G-20c-A-1-EN-EN","seed":{"parameters":[{"name":"Q1","label":null,"list":[8,9,10,11,12]},{"name":"Q2","label":null,"list":[0,0.5,1]}],"uniques":true},"scaffolding":[{"id":"step-0","stimulus":"&lt;p&gt;The central square of a town has the shape and measurements of this image. What is its area?&lt;/p&gt;&lt;div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m&lt;/span&gt;\n\t\t&lt;/div&gt;\n\t&lt;/div&gt;\n&lt;/div&gt;&lt;/div&gt;","template":"&lt;p&gt;Its area is {{response}} m&lt;sup&gt;2&lt;/sup&gt;.&lt;/p&gt;","seed":{"calculated":[{"name":"T1","label":"{{function}}","function":"math.round(1.5*{{Q1}})-0.5+{{Q2}}","temp":true},{"name":"0-A1","label":"{{function}}","function":"{{Q1}}*{{T1}}"}]},"algorithm":{"name":"calculateOperation","params":{"method":"equivLiteral","keyboard":"INTERMEDIATE"}}},{"id":"step-1","stimulus":"&lt;p&gt;What are the measurements of this rhomboid?&lt;/p&gt;","template":"&lt;p style=\"text-align:center;\"&gt;Base = {{response}} m&lt;/p&gt;&lt;p style=\"text-align:center;\"&gt;Height = {{response}} m&lt;/p&gt;","seed":{"calculated":[{"name":"T1","label":"{{function}}","function":"math.round(1.5*{{Q1}})-0.5+{{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standard","params":{"countCorrect":1,"countIncorrect":2}}},{"id":"step-3","stimulus":"&lt;p&gt;What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m&lt;sup&gt;2&lt;/sup&gt;&lt;/p&gt;","seed":{"calculated":[{"name":"T1","label":"{{function}}","function":"math.round(1.5*{{Q1}})-0.5+{{Q2}}","temp":true},{"name":"4-A1","label":"{{function}}","function":" {{Q1}}*{{T1}}"}]},"algorithm":{"name":"calculateOperation","params":{"method":"equivLiteral","keyboard":"INTERMEDIATE"}}}]}</v>
      </c>
      <c r="AB677" s="13" t="str">
        <f t="shared" si="2"/>
        <v>M6-G-20c-A-1</v>
      </c>
      <c r="AC677" s="13" t="str">
        <f t="shared" si="3"/>
        <v>M6-G-20c-A-1-EN</v>
      </c>
      <c r="AD677" s="8" t="s">
        <v>47</v>
      </c>
      <c r="AE677" s="13"/>
      <c r="AF677" s="8" t="s">
        <v>48</v>
      </c>
      <c r="AG677" s="8" t="s">
        <v>49</v>
      </c>
    </row>
    <row r="678" ht="112.5" customHeight="1">
      <c r="A678" s="6" t="s">
        <v>3794</v>
      </c>
      <c r="B678" s="6" t="s">
        <v>3795</v>
      </c>
      <c r="C678" s="13" t="s">
        <v>69</v>
      </c>
      <c r="D678" s="7" t="s">
        <v>36</v>
      </c>
      <c r="E678" s="6"/>
      <c r="F678" s="11" t="s">
        <v>3832</v>
      </c>
      <c r="G678" s="9" t="s">
        <v>3811</v>
      </c>
      <c r="H678" s="10"/>
      <c r="I678" s="6" t="s">
        <v>1051</v>
      </c>
      <c r="J678" s="6" t="s">
        <v>103</v>
      </c>
      <c r="K678" s="11" t="s">
        <v>3833</v>
      </c>
      <c r="L678" s="11" t="s">
        <v>3834</v>
      </c>
      <c r="M678" s="8" t="s">
        <v>577</v>
      </c>
      <c r="N678" s="10" t="s">
        <v>3800</v>
      </c>
      <c r="O678" s="10" t="s">
        <v>3801</v>
      </c>
      <c r="P678" s="12"/>
      <c r="Q678" s="13"/>
      <c r="R678" s="12"/>
      <c r="S678" s="11" t="s">
        <v>3835</v>
      </c>
      <c r="T678" s="11" t="s">
        <v>3828</v>
      </c>
      <c r="U678" s="11" t="s">
        <v>3829</v>
      </c>
      <c r="V678" s="11" t="s">
        <v>3836</v>
      </c>
      <c r="W678" s="12"/>
      <c r="X678" s="13"/>
      <c r="Y678" s="6" t="s">
        <v>3413</v>
      </c>
      <c r="Z678" s="9" t="s">
        <v>3837</v>
      </c>
      <c r="AA678" s="12" t="str">
        <f t="shared" si="1"/>
        <v>{"id":"M6-G-20c-A-2-EN-EN","seed":{"parameters":[{"name":"Q1","label":null,"list":[4,5,6,7,8]},{"name":"Q2","label":null,"list":[0,1,2]}],"uniques":true},"scaffolding":[{"id":"step-0","stimulus":"&lt;p&gt;The tiles in a kitchen resemble this image. What is the area of each one?&lt;/p&gt;&lt;div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cm&lt;/span&gt;\n\t\t&lt;/div&gt;\n\t&lt;/div&gt;\n&lt;/div&gt;&lt;/div&gt;","template":"&lt;p&gt;Their area measures {{response}} cm&lt;sup&gt;2&lt;/sup&gt;.&lt;/p&gt;","seed":{"calculated":[{"name":"T1","label":"{{function}}","function":"math.round(2*{{Q1}})-1+{{Q2}}","temp":true},{"name":"0-A1","label":"{{function}}","function":"{{Q1}}*{{T1}}"}]},"algorithm":{"name":"calculateOperation","params":{"method":"equivLiteral","keyboard":"INTERMEDIATE"}}},{"id":"step-1","stimulus":"&lt;p&gt;What are the measurements of this rhomboid?&lt;/p&gt;","template":"&lt;p style=\"text-align:center;\"&gt;Base = {{response}} cm&lt;/p&gt;&lt;p style=\"text-align:center;\"&gt;Height = {{response}} cm&lt;/p&gt;","seed":{"calculated":[{"name":"T1","label":"{{function}}","function":"math.round(2*{{Q1}})-1+{{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standard","params":{"countCorrect":1,"countIncorrect":2}}},{"id":"step-3","stimulus":"&lt;p&gt;Which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cm&lt;sup&gt;2&lt;/sup&gt;&lt;/p&gt;","seed":{"calculated":[{"name":"T1","label":"{{function}}","function":"math.round(2*{{Q1}})-1+{{Q2}}","temp":true},{"name":"4-A1","label":"{{function}}","function":" {{Q1}}*{{T1}}"}]},"algorithm":{"name":"calculateOperation","params":{"method":"equivLiteral","keyboard":"INTERMEDIATE"}}}]}</v>
      </c>
      <c r="AB678" s="13" t="str">
        <f t="shared" si="2"/>
        <v>M6-G-20c-A-2</v>
      </c>
      <c r="AC678" s="13" t="str">
        <f t="shared" si="3"/>
        <v>M6-G-20c-A-2-EN</v>
      </c>
      <c r="AD678" s="8" t="s">
        <v>47</v>
      </c>
      <c r="AE678" s="13"/>
      <c r="AF678" s="8" t="s">
        <v>48</v>
      </c>
      <c r="AG678" s="8" t="s">
        <v>49</v>
      </c>
    </row>
    <row r="679" ht="112.5" customHeight="1">
      <c r="A679" s="6" t="s">
        <v>3794</v>
      </c>
      <c r="B679" s="6" t="s">
        <v>3795</v>
      </c>
      <c r="C679" s="13" t="s">
        <v>69</v>
      </c>
      <c r="D679" s="7" t="s">
        <v>36</v>
      </c>
      <c r="E679" s="6"/>
      <c r="F679" s="11" t="s">
        <v>3838</v>
      </c>
      <c r="G679" s="9" t="s">
        <v>3811</v>
      </c>
      <c r="H679" s="10"/>
      <c r="I679" s="6" t="s">
        <v>1051</v>
      </c>
      <c r="J679" s="6" t="s">
        <v>103</v>
      </c>
      <c r="K679" s="11" t="s">
        <v>3839</v>
      </c>
      <c r="L679" s="11" t="s">
        <v>3840</v>
      </c>
      <c r="M679" s="8" t="s">
        <v>577</v>
      </c>
      <c r="N679" s="10" t="s">
        <v>3800</v>
      </c>
      <c r="O679" s="10" t="s">
        <v>3808</v>
      </c>
      <c r="P679" s="12"/>
      <c r="Q679" s="13"/>
      <c r="R679" s="12"/>
      <c r="S679" s="11" t="s">
        <v>3835</v>
      </c>
      <c r="T679" s="11" t="s">
        <v>3828</v>
      </c>
      <c r="U679" s="11" t="s">
        <v>3829</v>
      </c>
      <c r="V679" s="11" t="s">
        <v>3841</v>
      </c>
      <c r="W679" s="12"/>
      <c r="X679" s="13"/>
      <c r="Y679" s="6" t="s">
        <v>3413</v>
      </c>
      <c r="Z679" s="9" t="s">
        <v>3842</v>
      </c>
      <c r="AA679" s="12" t="str">
        <f t="shared" si="1"/>
        <v>{
    "id": "M6-G-20c-A-3-EN-EN",
    "seed": {
        "parameters": [
            {
                "name": "Q1",
                "label": null,
                "list": [
                    8,
                    9,
                    10,
                    11,
                    12
                ]
            },
            {
                "name": "Q2",
                "label": null,
                "list": [
                    0,
                    1,
                    2
                ]
            }
        ],
        "uniques": true
    },
    "scaffolding": [
        {
            "id": "step-0",
            "stimulus": "&lt;p&gt;Nahiara has bought a mirror with the following measurements. What is its area?&lt;/p&gt;&lt;div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
            "template": "&lt;p&gt;The area measures {{response}} cm&lt;sup&gt;2&lt;/sup&gt;.&lt;/p&gt;",
            "seed": {
                "calculated": [
                    {
                        "name": "T1",
                        "label": "{{function}}",
                        "function": "{{Q1}}-1+{{Q2}}",
                        "temp": true
                    },
                    {
                        "name": "0-A1",
                        "label": "{{function}}",
                        "function": "{{Q1}}*{{T1}}"
                    }
                ]
            },
            "algorithm": {
                "name": "calculateOperation",
                "params": {
                    "method": "equivLiteral",
                    "keyboard": "INTERMEDIATE"
                }
            }
        },
        {
            "id": "step-1",
            "stimulus": "&lt;p&gt;What are the measures of this rhomboid?&lt;/p&gt;",
            "template": "&lt;p style=\"text-align:center;\"&gt;Base = {{response}} cm&lt;/p&gt;&lt;p style=\"text-align:center;\"&gt;Height = {{response}} cm&lt;/p&gt;",
            "seed": {
                "calculated": [
                    {
                        "name": "T1",
                        "label": "{{function}}",
                        "function": "{{Q1}}-1+{{Q2}}",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rhomboid.&lt;/p&gt;"
                    },
                    {
                        "name": "2-A2",
                        "label": "&lt;p&gt;The perimeter of the rhomboid.&lt;/p&gt;",
                        "incorrect": true
                    },
                    {
                        "name": "2-A3",
                        "label": "&lt;p&gt;The height of the rhomboid.&lt;/p&gt;",
                        "incorrect": true
                    }
                ]
            },
            "algorithm": {
                "name": "trueFalse",
                "template": "Multiple choice – standard",
                "params": {
                    "countCorrect": 1,
                    "countIncorrect": 2
                }
            }
        },
        {
            "id": "step-3",
            "stimulus": "&lt;p&gt;What formula is used to calculate the area of a rhomboid?&lt;/p&gt;",
            "seed": {
                "calculated": [
                    {
                        "name": "3-A1",
                        "label": "&lt;p&gt;Area = &lt;span class=\"fr-math-v2 fr-draggable\" contenteditable=\"false\" data-original-math=\"\\(\\frac{\\text{base} \\ \\times \\ \\text{height}}{2}\\)\" draggable=\"true\"&gt;\\(\\frac{\\text{base} \\ \\times \\ \\text{height}}{2}\\)&lt;/span&gt;&lt;/p&gt;",
                        "incorrect": true
                    },
                    {
                        "name": "3-A2",
                        "label": "&lt;p&gt;Area = &lt;span class=\"fr-math-v2 fr-draggable\" contenteditable=\"false\" data-original-math=\"\\(\\frac{\\text{major diagonal} \\ \\times \\ \\text{diagonal minor}}{2}\\)\" draggable=\"true\"&gt;\\(\\frac{\\text{major diagonal} \\ \\times \\ \\text{minor diagonal}}{2}\\)&lt;/span&gt;&lt;/p&gt;",
                        "incorrect": true
                    },
                    {
                        "name": "3-A3",
                        "label": "&lt;p&gt;Area = base × height&lt;/p&gt;",
                        "incorrect": false
                    }
                ]
            },
            "algorithm": {
                "name": "trueFalse",
                "template": "Multiple choice – standard",
                "params": {
                    "countCorrect": 1,
                    "countIncorrect": 2,
                    "showCheckIcon": false,
                    "columns": 3
                }
            }
        },
        {
            "id": "step-4",
            "stimulus": "&lt;p&gt;Therefore, calculate the area of this rhomboid.&lt;/p&gt;",
            "template": "&lt;p style=\"text-align:center;\"&gt;Area = base × height = {{T1}} × {{Q1}} = {{response}} cm&lt;sup&gt;2&lt;/sup&gt;&lt;/p&gt;",
            "seed": {
                "calculated": [
                    {
                        "name": "T1",
                        "label": "{{function}}",
                        "function": "{{Q1}}-1+{{Q2}}",
                        "temp": true
                    },
                    {
                        "name": "4-A1",
                        "label": "{{function}}",
                        "function": " {{Q1}}*{{T1}}"
                    }
                ]
            },
            "algorithm": {
                "name": "calculateOperation",
                "params": {
                    "method": "equivLiteral",
                    "keyboard": "INTERMEDIATE"
                }
            }
        }
    ]
}</v>
      </c>
      <c r="AB679" s="13" t="str">
        <f t="shared" si="2"/>
        <v>M6-G-20c-A-3</v>
      </c>
      <c r="AC679" s="13" t="str">
        <f t="shared" si="3"/>
        <v>M6-G-20c-A-3-EN</v>
      </c>
      <c r="AD679" s="8" t="s">
        <v>47</v>
      </c>
      <c r="AE679" s="13"/>
      <c r="AF679" s="8" t="s">
        <v>48</v>
      </c>
      <c r="AG679" s="8" t="s">
        <v>49</v>
      </c>
    </row>
    <row r="680" ht="112.5" customHeight="1">
      <c r="A680" s="6" t="s">
        <v>3843</v>
      </c>
      <c r="B680" s="6" t="s">
        <v>3844</v>
      </c>
      <c r="C680" s="13" t="s">
        <v>35</v>
      </c>
      <c r="D680" s="7" t="s">
        <v>36</v>
      </c>
      <c r="E680" s="6"/>
      <c r="F680" s="10" t="s">
        <v>3845</v>
      </c>
      <c r="G680" s="15" t="s">
        <v>3811</v>
      </c>
      <c r="H680" s="10" t="s">
        <v>3846</v>
      </c>
      <c r="I680" s="6" t="s">
        <v>1051</v>
      </c>
      <c r="J680" s="8" t="s">
        <v>196</v>
      </c>
      <c r="K680" s="10" t="s">
        <v>3847</v>
      </c>
      <c r="L680" s="10" t="s">
        <v>3848</v>
      </c>
      <c r="M680" s="13" t="s">
        <v>43</v>
      </c>
      <c r="N680" s="10" t="s">
        <v>3849</v>
      </c>
      <c r="O680" s="10" t="s">
        <v>3850</v>
      </c>
      <c r="P680" s="12"/>
      <c r="Q680" s="13"/>
      <c r="R680" s="12"/>
      <c r="S680" s="11"/>
      <c r="T680" s="11"/>
      <c r="U680" s="11"/>
      <c r="V680" s="11"/>
      <c r="W680" s="12"/>
      <c r="X680" s="13"/>
      <c r="Y680" s="6" t="s">
        <v>3413</v>
      </c>
      <c r="Z680" s="9" t="s">
        <v>3851</v>
      </c>
      <c r="AA680" s="12" t="str">
        <f t="shared" si="1"/>
        <v>{"id":"M6-G-20d-I-1-EN-EN","stimulus":"&lt;p&gt;Drag the area of this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AB680" s="13" t="str">
        <f t="shared" si="2"/>
        <v>M6-G-20d-I-1</v>
      </c>
      <c r="AC680" s="13" t="str">
        <f t="shared" si="3"/>
        <v>M6-G-20d-I-1-EN</v>
      </c>
      <c r="AD680" s="8" t="s">
        <v>47</v>
      </c>
      <c r="AE680" s="13"/>
      <c r="AF680" s="8" t="s">
        <v>48</v>
      </c>
      <c r="AG680" s="8" t="s">
        <v>49</v>
      </c>
    </row>
    <row r="681" ht="112.5" customHeight="1">
      <c r="A681" s="6" t="s">
        <v>3843</v>
      </c>
      <c r="B681" s="6" t="s">
        <v>3844</v>
      </c>
      <c r="C681" s="13" t="s">
        <v>35</v>
      </c>
      <c r="D681" s="7" t="s">
        <v>36</v>
      </c>
      <c r="E681" s="6"/>
      <c r="F681" s="10" t="s">
        <v>3852</v>
      </c>
      <c r="G681" s="15" t="s">
        <v>3811</v>
      </c>
      <c r="H681" s="10"/>
      <c r="I681" s="6" t="s">
        <v>1051</v>
      </c>
      <c r="J681" s="8" t="s">
        <v>196</v>
      </c>
      <c r="K681" s="10" t="s">
        <v>3847</v>
      </c>
      <c r="L681" s="11" t="s">
        <v>3853</v>
      </c>
      <c r="M681" s="13" t="s">
        <v>43</v>
      </c>
      <c r="N681" s="10" t="s">
        <v>3849</v>
      </c>
      <c r="O681" s="11" t="s">
        <v>3854</v>
      </c>
      <c r="P681" s="12"/>
      <c r="Q681" s="13"/>
      <c r="R681" s="12"/>
      <c r="S681" s="12"/>
      <c r="T681" s="12"/>
      <c r="U681" s="12"/>
      <c r="V681" s="12"/>
      <c r="W681" s="12"/>
      <c r="X681" s="13"/>
      <c r="Y681" s="6" t="s">
        <v>3413</v>
      </c>
      <c r="Z681" s="9" t="s">
        <v>3855</v>
      </c>
      <c r="AA681" s="12" t="str">
        <f t="shared" si="1"/>
        <v>{
    "id": "M6-G-20d-I-2-EN-EN",
    "stimulus": "&lt;p&gt;Drag the area of this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
    "feedback": "&lt;p&gt;The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"name": "Q2",
                "label": null,
                "min": 2,
                "max": 10,
                "step": 1
            },
            {
                "name": "Q3",
                "label": null,
                "min": 2,
                "max": 10,
                "step": 1
            }
        ],
        "calculated": [
            {
                "name": "T1",
                "label": "{{function}}",
                "function": "math.round(0.5*{{Q1}},2)",
                "temp": true
            },
            {
                "name": "A1",
                "label": "{{function}}",
                "function": " {{Q1}}*{{T1}}/2"
            },
            {
                "name": "A2",
                "label": "{{function}}",
                "function": " {{Q2}}*{{T1}}/2"
            },
            {
                "name": "A3",
                "label": "{{function}}",
                "function": " {{Q3}}*{{T1}}/2"
            }
        ],
        "uniques": true
    },
    "algorithm": {
        "name": "calculateOperation",
        "template": "Cloze with drag &amp; drop",
        "params": {
            "keyboard": "INTERMEDIATE"
        }
    }
}</v>
      </c>
      <c r="AB681" s="13" t="str">
        <f t="shared" si="2"/>
        <v>M6-G-20d-I-2</v>
      </c>
      <c r="AC681" s="13" t="str">
        <f t="shared" si="3"/>
        <v>M6-G-20d-I-2-EN</v>
      </c>
      <c r="AD681" s="8" t="s">
        <v>47</v>
      </c>
      <c r="AE681" s="13"/>
      <c r="AF681" s="8" t="s">
        <v>48</v>
      </c>
      <c r="AG681" s="8" t="s">
        <v>49</v>
      </c>
    </row>
    <row r="682" ht="112.5" customHeight="1">
      <c r="A682" s="6" t="s">
        <v>3843</v>
      </c>
      <c r="B682" s="6" t="s">
        <v>3844</v>
      </c>
      <c r="C682" s="13" t="s">
        <v>35</v>
      </c>
      <c r="D682" s="7" t="s">
        <v>36</v>
      </c>
      <c r="E682" s="6"/>
      <c r="F682" s="10" t="s">
        <v>3856</v>
      </c>
      <c r="G682" s="15" t="s">
        <v>3811</v>
      </c>
      <c r="H682" s="10"/>
      <c r="I682" s="6" t="s">
        <v>1051</v>
      </c>
      <c r="J682" s="8" t="s">
        <v>196</v>
      </c>
      <c r="K682" s="10" t="s">
        <v>3847</v>
      </c>
      <c r="L682" s="10" t="s">
        <v>3857</v>
      </c>
      <c r="M682" s="13" t="s">
        <v>43</v>
      </c>
      <c r="N682" s="10" t="s">
        <v>3849</v>
      </c>
      <c r="O682" s="10" t="s">
        <v>3850</v>
      </c>
      <c r="P682" s="12"/>
      <c r="Q682" s="13"/>
      <c r="R682" s="12"/>
      <c r="S682" s="12"/>
      <c r="T682" s="12"/>
      <c r="U682" s="12"/>
      <c r="V682" s="12"/>
      <c r="W682" s="12"/>
      <c r="X682" s="13"/>
      <c r="Y682" s="6" t="s">
        <v>3413</v>
      </c>
      <c r="Z682" s="9" t="s">
        <v>3858</v>
      </c>
      <c r="AA682" s="12" t="str">
        <f t="shared" si="1"/>
        <v>{"id":"M6-G-20d-I-3-EN-EN","stimulus":"&lt;p&gt;Drag the area of this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AB682" s="13" t="str">
        <f t="shared" si="2"/>
        <v>M6-G-20d-I-3</v>
      </c>
      <c r="AC682" s="13" t="str">
        <f t="shared" si="3"/>
        <v>M6-G-20d-I-3-EN</v>
      </c>
      <c r="AD682" s="8" t="s">
        <v>47</v>
      </c>
      <c r="AE682" s="13"/>
      <c r="AF682" s="8" t="s">
        <v>48</v>
      </c>
      <c r="AG682" s="8" t="s">
        <v>49</v>
      </c>
    </row>
    <row r="683" ht="112.5" customHeight="1">
      <c r="A683" s="6" t="s">
        <v>3843</v>
      </c>
      <c r="B683" s="6" t="s">
        <v>3844</v>
      </c>
      <c r="C683" s="13" t="s">
        <v>50</v>
      </c>
      <c r="D683" s="7" t="s">
        <v>36</v>
      </c>
      <c r="E683" s="6"/>
      <c r="F683" s="10" t="s">
        <v>3859</v>
      </c>
      <c r="G683" s="15" t="s">
        <v>3811</v>
      </c>
      <c r="H683" s="10" t="s">
        <v>3860</v>
      </c>
      <c r="I683" s="6" t="s">
        <v>1051</v>
      </c>
      <c r="J683" s="17" t="s">
        <v>168</v>
      </c>
      <c r="K683" s="10" t="s">
        <v>3861</v>
      </c>
      <c r="L683" s="11" t="s">
        <v>3862</v>
      </c>
      <c r="M683" s="13" t="s">
        <v>43</v>
      </c>
      <c r="N683" s="10" t="s">
        <v>3849</v>
      </c>
      <c r="O683" s="10" t="s">
        <v>3850</v>
      </c>
      <c r="P683" s="12"/>
      <c r="Q683" s="13"/>
      <c r="R683" s="12"/>
      <c r="S683" s="12"/>
      <c r="T683" s="12"/>
      <c r="U683" s="12"/>
      <c r="V683" s="12"/>
      <c r="W683" s="12"/>
      <c r="X683" s="13"/>
      <c r="Y683" s="6" t="s">
        <v>3413</v>
      </c>
      <c r="Z683" s="9" t="s">
        <v>3863</v>
      </c>
      <c r="AA683" s="12" t="str">
        <f t="shared" si="1"/>
        <v>{"id":"M6-G-20d-E-1-EN-EN","stimulus":"&lt;p&gt;Type the area of the following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AB683" s="13" t="str">
        <f t="shared" si="2"/>
        <v>M6-G-20d-E-1</v>
      </c>
      <c r="AC683" s="13" t="str">
        <f t="shared" si="3"/>
        <v>M6-G-20d-E-1-EN</v>
      </c>
      <c r="AD683" s="8" t="s">
        <v>47</v>
      </c>
      <c r="AE683" s="13"/>
      <c r="AF683" s="8" t="s">
        <v>48</v>
      </c>
      <c r="AG683" s="8" t="s">
        <v>49</v>
      </c>
    </row>
    <row r="684" ht="112.5" customHeight="1">
      <c r="A684" s="6" t="s">
        <v>3843</v>
      </c>
      <c r="B684" s="6" t="s">
        <v>3844</v>
      </c>
      <c r="C684" s="13" t="s">
        <v>50</v>
      </c>
      <c r="D684" s="7" t="s">
        <v>36</v>
      </c>
      <c r="E684" s="6"/>
      <c r="F684" s="10" t="s">
        <v>3864</v>
      </c>
      <c r="G684" s="15" t="s">
        <v>3811</v>
      </c>
      <c r="H684" s="10"/>
      <c r="I684" s="6" t="s">
        <v>1051</v>
      </c>
      <c r="J684" s="17" t="s">
        <v>168</v>
      </c>
      <c r="K684" s="10" t="s">
        <v>3861</v>
      </c>
      <c r="L684" s="11" t="s">
        <v>3865</v>
      </c>
      <c r="M684" s="13" t="s">
        <v>43</v>
      </c>
      <c r="N684" s="10" t="s">
        <v>3849</v>
      </c>
      <c r="O684" s="10" t="s">
        <v>3854</v>
      </c>
      <c r="P684" s="12"/>
      <c r="Q684" s="13"/>
      <c r="R684" s="12"/>
      <c r="S684" s="12"/>
      <c r="T684" s="12"/>
      <c r="U684" s="12"/>
      <c r="V684" s="12"/>
      <c r="W684" s="12"/>
      <c r="X684" s="13"/>
      <c r="Y684" s="6" t="s">
        <v>3413</v>
      </c>
      <c r="Z684" s="9" t="s">
        <v>3866</v>
      </c>
      <c r="AA684" s="12" t="str">
        <f t="shared" si="1"/>
        <v>{
    "id": "M6-G-20d-E-2-EN-EN",
    "stimulus": "&lt;p&gt;Type the area of the following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data-original-math=\"\\(\\frac{\\text{diagonal mayor} \\ \\times \\ \\text{diagonal menor}}{2}\\)\" draggable=\"true\"&gt;\\(\\frac{\\text{major diagonal} \\ \\times \\ \\text{minor diagonal}}{2}\\)&lt;/span&gt;&lt;/p&gt;",
    "feedback": "&lt;p&gt;The formula for the area of a rhombus is:&lt;/p&gt;&lt;p style=\"text-align:center;\"&gt;Area = &lt;span class=\"fr-math-v2 fr-draggable\" contenteditable=\"false\" data-original-math=\"\\(\\frac{\\text{diagonal mayor} \\ \\times \\ \\text{diagonal menor}}{2}\\)\"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"calculated": [
            {
                "name": "T1",
                "label": "{{function}}",
                "function": "math.round(0.5*{{Q1}},2)",
                "temp": true
            },
            {
                "name": "A1",
                "label": "{{function}}",
                "function": "{{Q1}}*{{T1}}/2"
            }
        ],
        "uniques": true
    },
    "algorithm": {
        "name": "calculateOperation",
        "params": {
            "method": "equivLiteral",
            "keyboard": "INTERMEDIATE"
        }
    }
}</v>
      </c>
      <c r="AB684" s="13" t="str">
        <f t="shared" si="2"/>
        <v>M6-G-20d-E-2</v>
      </c>
      <c r="AC684" s="13" t="str">
        <f t="shared" si="3"/>
        <v>M6-G-20d-E-2-EN</v>
      </c>
      <c r="AD684" s="8" t="s">
        <v>47</v>
      </c>
      <c r="AE684" s="13"/>
      <c r="AF684" s="8" t="s">
        <v>48</v>
      </c>
      <c r="AG684" s="8" t="s">
        <v>49</v>
      </c>
    </row>
    <row r="685" ht="112.5" customHeight="1">
      <c r="A685" s="6" t="s">
        <v>3843</v>
      </c>
      <c r="B685" s="6" t="s">
        <v>3844</v>
      </c>
      <c r="C685" s="13" t="s">
        <v>50</v>
      </c>
      <c r="D685" s="7" t="s">
        <v>36</v>
      </c>
      <c r="E685" s="6"/>
      <c r="F685" s="10" t="s">
        <v>3867</v>
      </c>
      <c r="G685" s="15" t="s">
        <v>3811</v>
      </c>
      <c r="H685" s="10"/>
      <c r="I685" s="6" t="s">
        <v>1051</v>
      </c>
      <c r="J685" s="17" t="s">
        <v>168</v>
      </c>
      <c r="K685" s="10" t="s">
        <v>3861</v>
      </c>
      <c r="L685" s="11" t="s">
        <v>3857</v>
      </c>
      <c r="M685" s="13" t="s">
        <v>43</v>
      </c>
      <c r="N685" s="10" t="s">
        <v>3849</v>
      </c>
      <c r="O685" s="10" t="s">
        <v>3850</v>
      </c>
      <c r="P685" s="12"/>
      <c r="Q685" s="13"/>
      <c r="R685" s="12"/>
      <c r="S685" s="12"/>
      <c r="T685" s="12"/>
      <c r="U685" s="12"/>
      <c r="V685" s="12"/>
      <c r="W685" s="12"/>
      <c r="X685" s="13"/>
      <c r="Y685" s="6" t="s">
        <v>3413</v>
      </c>
      <c r="Z685" s="9" t="s">
        <v>3868</v>
      </c>
      <c r="AA685" s="12" t="str">
        <f t="shared" si="1"/>
        <v>{"id":"M6-G-20d-E-3-EN-EN","stimulus":"&lt;p&gt;Type the area of the following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AB685" s="13" t="str">
        <f t="shared" si="2"/>
        <v>M6-G-20d-E-3</v>
      </c>
      <c r="AC685" s="13" t="str">
        <f t="shared" si="3"/>
        <v>M6-G-20d-E-3-EN</v>
      </c>
      <c r="AD685" s="8" t="s">
        <v>47</v>
      </c>
      <c r="AE685" s="13"/>
      <c r="AF685" s="8" t="s">
        <v>48</v>
      </c>
      <c r="AG685" s="8" t="s">
        <v>49</v>
      </c>
    </row>
    <row r="686" ht="112.5" customHeight="1">
      <c r="A686" s="6" t="s">
        <v>3843</v>
      </c>
      <c r="B686" s="6" t="s">
        <v>3844</v>
      </c>
      <c r="C686" s="13" t="s">
        <v>69</v>
      </c>
      <c r="D686" s="7" t="s">
        <v>36</v>
      </c>
      <c r="E686" s="6"/>
      <c r="F686" s="11" t="s">
        <v>3869</v>
      </c>
      <c r="G686" s="10" t="s">
        <v>3870</v>
      </c>
      <c r="H686" s="10" t="s">
        <v>3871</v>
      </c>
      <c r="I686" s="6" t="s">
        <v>1051</v>
      </c>
      <c r="J686" s="6" t="s">
        <v>103</v>
      </c>
      <c r="K686" s="11" t="s">
        <v>3872</v>
      </c>
      <c r="L686" s="11" t="s">
        <v>3873</v>
      </c>
      <c r="M686" s="8" t="s">
        <v>577</v>
      </c>
      <c r="N686" s="10" t="s">
        <v>3849</v>
      </c>
      <c r="O686" s="11" t="s">
        <v>3874</v>
      </c>
      <c r="P686" s="12"/>
      <c r="Q686" s="13"/>
      <c r="R686" s="12"/>
      <c r="S686" s="11" t="s">
        <v>3875</v>
      </c>
      <c r="T686" s="11" t="s">
        <v>3876</v>
      </c>
      <c r="U686" s="11" t="s">
        <v>3877</v>
      </c>
      <c r="V686" s="11" t="s">
        <v>3878</v>
      </c>
      <c r="W686" s="12"/>
      <c r="X686" s="13"/>
      <c r="Y686" s="6" t="s">
        <v>3413</v>
      </c>
      <c r="Z686" s="9" t="s">
        <v>3879</v>
      </c>
      <c r="AA686" s="12" t="str">
        <f t="shared" si="1"/>
        <v>{
    "id": "M6-G-20d-A-1-EN-EN",
    "seed": {
        "parameters": [
            {
                "name": "Q1",
                "label": null,
                "list": [
                    5,
                    6,
                    7,
                    8,
                    9,
                    10
                ]
            },
            {
                "name": "Q2",
                "label": null,
                "list": [
                    0,
                    1,
                    2
                ]
            }
        ],
        "uniques": true
    },
    "scaffolding": [
        {
            "id": "step-0",
            "stimulus": "&lt;p&gt;Nicholas is going to make a kite like the one in this image. How much paper does he need?&lt;/p&gt;&lt;div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
            "template": "&lt;p&gt;Nicholas needs {{response}} dm&lt;sup&gt;2&lt;/sup&gt; of paper.&lt;/p&gt;",
            "seed": {
                "calculated": [
                    {
                        "name": "T1",
                        "label": "{{function}}",
                        "function": "math.round(1.5*{{Q1}})-1+{{Q2}}",
                        "temp": true
                    },
                    {
                        "name": "0-A1",
                        "label": "{{function}}",
                        "function": "{{Q1}}*{{T1}}/2"
                    }
                ]
            },
            "algorithm": {
                "name": "calculateOperation",
                "params": {
                    "method": "equivLiteral",
                    "keyboard": "INTERMEDIATE"
                }
            }
        },
        {
            "id": "step-1",
            "stimulus": "&lt;p&gt;What are the measurements of this diamond?&lt;/p&gt;",
            "template": "&lt;p style=\"text-align:center;\"&gt;Major diagonal = {{response}} dm&lt;/p&gt;&lt;p style=\"text-align:center;\"&gt;Minor diagonal = {{response}} dm&lt;/p&gt;",
            "seed": {
                "calculated": [
                    {
                        "name": "T1",
                        "label": "{{function}}",
                        "function": "math.round(1.5*{{Q1}})-1+{{Q2}}",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diamond.&lt;/p&gt;"
                    },
                    {
                        "name": "2-A2",
                        "label": "&lt;p&gt;The perimeter of the diamond.&lt;/p&gt;",
                        "incorrect": true
                    },
                    {
                        "name": "2-A3",
                        "label": "&lt;p&gt;The volume of the diamond.&lt;/p&gt;",
                        "incorrect": true
                    }
                ]
            },
            "algorithm": {
                "name": "trueFalse",
                "template": "Multiple choice – standard",
                "params": {
                    "countCorrect": 1,
                    "countIncorrect": 2
                }
            }
        },
        {
            "id": "step-3",
            "stimulus": "&lt;p&gt;What formula is used to calculate the area of a diamond?&lt;/p&gt;",
            "seed": {
                "calculated": [
                    {
                        "name": "3-A1",
                        "label": "&lt;p&gt;Area = &lt;span class=\"fr-math-v2 fr-draggable\" contenteditable=\"false\" data-original-math=\"\\(\\frac{\\text{major diagonal} \\ \\times \\ \\text{minor diagonal}}{2}\\)\" draggable=\"true\"&gt;\\(\\frac{\\text{major diagonal} \\ \\times \\ \\text{minor diagonal}}{2}\\)&lt;/span&gt;&lt;/p&gt;"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diamond.&lt;/p&gt;",
            "template": "&lt;p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
            "seed": {
                "calculated": [
                    {
                        "name": "T1",
                        "label": "{{function}}",
                        "function": "math.round(1.5*{{Q1}})-1+{{Q2}}",
                        "temp": true
                    },
                    {
                        "name": "4-A1",
                        "label": "{{function}}",
                        "function": "{{Q1}}*{{T1}}/2"
                    }
                ]
            },
            "algorithm": {
                "name": "calculateOperation",
                "params": {
                    "method": "equivLiteral",
                    "keyboard": "INTERMEDIATE"
                }
            }
        }
    ]
}</v>
      </c>
      <c r="AB686" s="13" t="str">
        <f t="shared" si="2"/>
        <v>M6-G-20d-A-1</v>
      </c>
      <c r="AC686" s="13" t="str">
        <f t="shared" si="3"/>
        <v>M6-G-20d-A-1-EN</v>
      </c>
      <c r="AD686" s="8" t="s">
        <v>47</v>
      </c>
      <c r="AE686" s="13"/>
      <c r="AF686" s="8" t="s">
        <v>48</v>
      </c>
      <c r="AG686" s="8" t="s">
        <v>49</v>
      </c>
    </row>
    <row r="687" ht="112.5" customHeight="1">
      <c r="A687" s="6" t="s">
        <v>3843</v>
      </c>
      <c r="B687" s="6" t="s">
        <v>3844</v>
      </c>
      <c r="C687" s="13" t="s">
        <v>69</v>
      </c>
      <c r="D687" s="7" t="s">
        <v>36</v>
      </c>
      <c r="E687" s="6"/>
      <c r="F687" s="11" t="s">
        <v>3880</v>
      </c>
      <c r="G687" s="11" t="s">
        <v>3881</v>
      </c>
      <c r="H687" s="10" t="s">
        <v>3882</v>
      </c>
      <c r="I687" s="6" t="s">
        <v>1051</v>
      </c>
      <c r="J687" s="6" t="s">
        <v>103</v>
      </c>
      <c r="K687" s="11" t="s">
        <v>3883</v>
      </c>
      <c r="L687" s="11" t="s">
        <v>3873</v>
      </c>
      <c r="M687" s="8" t="s">
        <v>577</v>
      </c>
      <c r="N687" s="10" t="s">
        <v>3849</v>
      </c>
      <c r="O687" s="11" t="s">
        <v>3884</v>
      </c>
      <c r="P687" s="12"/>
      <c r="Q687" s="13"/>
      <c r="R687" s="12"/>
      <c r="S687" s="11" t="s">
        <v>3875</v>
      </c>
      <c r="T687" s="11" t="s">
        <v>3876</v>
      </c>
      <c r="U687" s="11" t="s">
        <v>3877</v>
      </c>
      <c r="V687" s="11" t="s">
        <v>3885</v>
      </c>
      <c r="W687" s="12"/>
      <c r="X687" s="13"/>
      <c r="Y687" s="6" t="s">
        <v>3413</v>
      </c>
      <c r="Z687" s="9" t="s">
        <v>3886</v>
      </c>
      <c r="AA687" s="12" t="str">
        <f t="shared" si="1"/>
        <v>{"id":"M6-G-20d-A-2-EN-EN","seed":{"parameters":[{"name":"Q1","label":null,"list":[4,5,6,7,8,9,10]},{"name":"Q2","label":null,"list":[0,1,2]}],"uniques":true},"scaffolding":[{"id":"step-0","stimulus":"&lt;p&gt;Guadalupe has hung a decorative fabric in her room with these measurements. What is its area?&lt;/p&gt;&lt;div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dm&lt;/span&gt;\n\t\t&lt;/div&gt;\n\t&lt;/div&gt;\n&lt;/div&gt;","template":"&lt;p&gt;The area is {{response}} dm&lt;sup&gt;2&lt;/sup&gt;.&lt;/p&gt;","seed":{"calculated":[{"name":"T1","label":"{{function}}","function":"math.round(1.5*{{Q1}})-1+{{Q2}}","temp":true},{"name":"0-A1","label":"{{function}}","function":"{{Q1}}*{{T1}}/2"}]},"algorithm":{"name":"calculateOperation","params":{"method":"equivLiteral","keyboard":"INTERMEDIATE"}}},{"id":"step-1","stimulus":"&lt;p&gt;What are the measurements of this rhombus?&lt;/p&gt;","template":"&lt;p style=\"text-align:center;\"&gt;Major diagonal = {{response}} dm&lt;/p&gt;&lt;p style=\"text-align:center;\"&gt;Minor diagonal = {{response}} dm&lt;/p&gt;","seed":{"calculated":[{"name":"T1","label":"{{function}}","function":"math.round(1.5*{{Q1}})-1+{{Q2}}","temp":true},{"name":"1-A1","label":"{{function}}","function":"{{T1}}"},{"name":"1-A2","label":"{{function}}","function":"{{Q1}}"}]},"algorithm":{"name":"calculateOperation","params":{"method":"equivLiteral","keyboard":"INTERMEDIATE"}}},{"id":"step-2","stimulus":"&lt;p&gt;What needs to be calculated?&lt;/p&gt;","seed":{"calculated":[{"name":"2-A1","label":"&lt;p&gt;The area of the rhombus.&lt;/p&gt;"},{"name":"2-A2","label":"&lt;p&gt;The perimeter of the rhombus.&lt;/p&gt;","incorrect":true},{"name":"2-A3","label":"&lt;p&gt;The volume of the rhombus.&lt;/p&gt;","incorrect":true}]},"algorithm":{"name":"trueFalse","template":"Multiple choice – standard","params":{"countCorrect":1,"countIncorrect":2}}},{"id":"step-3","stimulus":"&lt;p&gt;Which formula is used to calculate the area of a rhombus?&lt;/p&gt;","seed":{"calculated":[{"name":"3-A1","label":"&lt;p&gt;Area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rhombus.&lt;/p&gt;","template":"&lt;p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B687" s="13" t="str">
        <f t="shared" si="2"/>
        <v>M6-G-20d-A-2</v>
      </c>
      <c r="AC687" s="13" t="str">
        <f t="shared" si="3"/>
        <v>M6-G-20d-A-2-EN</v>
      </c>
      <c r="AD687" s="8" t="s">
        <v>47</v>
      </c>
      <c r="AE687" s="13"/>
      <c r="AF687" s="8" t="s">
        <v>48</v>
      </c>
      <c r="AG687" s="8" t="s">
        <v>49</v>
      </c>
    </row>
    <row r="688" ht="112.5" customHeight="1">
      <c r="A688" s="6" t="s">
        <v>3843</v>
      </c>
      <c r="B688" s="6" t="s">
        <v>3844</v>
      </c>
      <c r="C688" s="13" t="s">
        <v>69</v>
      </c>
      <c r="D688" s="7" t="s">
        <v>36</v>
      </c>
      <c r="E688" s="6"/>
      <c r="F688" s="10" t="s">
        <v>3887</v>
      </c>
      <c r="G688" s="10" t="s">
        <v>3888</v>
      </c>
      <c r="H688" s="10" t="s">
        <v>3889</v>
      </c>
      <c r="I688" s="6" t="s">
        <v>1051</v>
      </c>
      <c r="J688" s="6" t="s">
        <v>103</v>
      </c>
      <c r="K688" s="11" t="s">
        <v>3883</v>
      </c>
      <c r="L688" s="11" t="s">
        <v>3705</v>
      </c>
      <c r="M688" s="8" t="s">
        <v>577</v>
      </c>
      <c r="N688" s="10" t="s">
        <v>3849</v>
      </c>
      <c r="O688" s="10" t="s">
        <v>3890</v>
      </c>
      <c r="P688" s="12"/>
      <c r="Q688" s="13"/>
      <c r="R688" s="12"/>
      <c r="S688" s="11" t="s">
        <v>3891</v>
      </c>
      <c r="T688" s="11" t="s">
        <v>3876</v>
      </c>
      <c r="U688" s="11" t="s">
        <v>3877</v>
      </c>
      <c r="V688" s="11" t="s">
        <v>3892</v>
      </c>
      <c r="W688" s="12"/>
      <c r="X688" s="13"/>
      <c r="Y688" s="6" t="s">
        <v>3413</v>
      </c>
      <c r="Z688" s="9" t="s">
        <v>3893</v>
      </c>
      <c r="AA688" s="12" t="str">
        <f t="shared" si="1"/>
        <v>{"id":"M6-G-20d-A-3-EN-EN","seed":{"parameters":[{"name":"Q1","label":null,"list":[4,5,6,7,8,9,10]},{"name":"Q2","label":null,"list":[0,1,2]}],"uniques":true},"scaffolding":[{"id":"step-0","stimulus":"&lt;p&gt;An artisan crafts diamond-shaped earrings. The measurements appear in this image. What is the area of one of them?&lt;div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mm&lt;/span&gt;\n\t\t&lt;/div&gt;\n\t&lt;/div&gt;\n&lt;/div&gt;&lt;/div&gt;","template":"&lt;p&gt;Its area measures {{response}} mm&lt;sup&gt;2&lt;/sup&gt;.&lt;/p&gt;","seed":{"calculated":[{"name":"T1","label":"{{function}}","function":"2*{{Q1}}-1+{{Q2}}","temp":true},{"name":"0-A1","label":"{{function}}","function":"{{Q1}}*{{T1}}/2"}]},"algorithm":{"name":"calculateOperation","params":{"method":"equivLiteral","keyboard":"INTERMEDIATE"}}},{"id":"step-1","stimulus":"&lt;p&gt;What are the measurements of this diamond?&lt;/p&gt;","template":"&lt;p style=\"text-align:center;\"&gt;Major diagonal = {{response}} mm&lt;/p&gt;&lt;p style=\"text-align:center;\"&gt;Minor diagonal = {{response}} mm&lt;/p&gt;","seed":{"calculated":[{"name":"T1","label":"{{function}}","function":"2*{{Q1}}-1+{{Q2}}","temp":true},{"name":"1-A1","label":"{{function}}","function":"{{T1}}"},{"name":"1-A2","label":"{{function}}","function":"{{Q1}}"}]},"algorithm":{"name":"calculateOperation","params":{"method":"equivLiteral","keyboard":"INTERMEDIATE"}}},{"id":"step-2","stimulus":"&lt;p&gt;What needs to be calculated?&lt;/p&gt;","seed":{"calculated":[{"name":"2-A1","label":"&lt;p&gt;The area of the diamond.&lt;/p&gt;"},{"name":"2-A2","label":"&lt;p&gt;The perimeter of the diamond.&lt;/p&gt;","incorrect":true},{"name":"2-A3","label":"&lt;p&gt;The volume of the diamond.&lt;/p&gt;","incorrect":true}]},"algorithm":{"name":"trueFalse","template":"Multiple choice – standard","params":{"countCorrect":1,"countIncorrect":2}}},{"id":"step-3","stimulus":"&lt;p&gt;Which formula is used to calculate the area of a diamond?&lt;/p&gt;","seed":{"calculated":[{"name":"3-A1","label":"&lt;p&gt;Area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diamond.&lt;/p&gt;","template":"&lt;p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 }{2}\\)\" draggable=\"true\"&gt;\\(\\frac{{{T1}}\\ \\times \\ {{Q1}}\\ }{2}\\)&lt;/span&gt; = {{response}} mm&lt;sup&gt;2&lt;/sup&gt;&lt;/p&gt;","seed":{"calculated":[{"name":"T1","label":"{{function}}","function":"2*{{Q1}}-1+{{Q2}}","temp":true},{"name":"4-A1","label":"{{function}}","function":"{{Q1}}*{{T1}}/2"}]},"algorithm":{"name":"calculateOperation","params":{"method":"equivLiteral","keyboard":"INTERMEDIATE"}}}]}</v>
      </c>
      <c r="AB688" s="13" t="str">
        <f t="shared" si="2"/>
        <v>M6-G-20d-A-3</v>
      </c>
      <c r="AC688" s="13" t="str">
        <f t="shared" si="3"/>
        <v>M6-G-20d-A-3-EN</v>
      </c>
      <c r="AD688" s="8" t="s">
        <v>47</v>
      </c>
      <c r="AE688" s="13"/>
      <c r="AF688" s="8" t="s">
        <v>48</v>
      </c>
      <c r="AG688" s="8" t="s">
        <v>49</v>
      </c>
    </row>
    <row r="689" ht="112.5" customHeight="1">
      <c r="A689" s="6" t="s">
        <v>3894</v>
      </c>
      <c r="B689" s="6" t="s">
        <v>3895</v>
      </c>
      <c r="C689" s="13" t="s">
        <v>35</v>
      </c>
      <c r="D689" s="7" t="s">
        <v>36</v>
      </c>
      <c r="E689" s="6"/>
      <c r="F689" s="10" t="s">
        <v>3896</v>
      </c>
      <c r="G689" s="10" t="s">
        <v>3897</v>
      </c>
      <c r="H689" s="10" t="s">
        <v>3898</v>
      </c>
      <c r="I689" s="6" t="s">
        <v>1051</v>
      </c>
      <c r="J689" s="6" t="s">
        <v>852</v>
      </c>
      <c r="K689" s="10" t="s">
        <v>3899</v>
      </c>
      <c r="L689" s="11" t="s">
        <v>3900</v>
      </c>
      <c r="M689" s="13" t="s">
        <v>43</v>
      </c>
      <c r="N689" s="10" t="s">
        <v>3901</v>
      </c>
      <c r="O689" s="10" t="s">
        <v>3902</v>
      </c>
      <c r="P689" s="12"/>
      <c r="Q689" s="13"/>
      <c r="R689" s="12"/>
      <c r="S689" s="12"/>
      <c r="T689" s="12"/>
      <c r="U689" s="12"/>
      <c r="V689" s="12"/>
      <c r="W689" s="12"/>
      <c r="X689" s="13"/>
      <c r="Y689" s="6" t="s">
        <v>3413</v>
      </c>
      <c r="Z689" s="9" t="s">
        <v>3903</v>
      </c>
      <c r="AA689" s="12" t="str">
        <f t="shared" si="1"/>
        <v>{
    "id": "M6-G-20e-I-1-EN-EN",
    "stimulus": "&lt;p&gt;Select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AB689" s="13" t="str">
        <f t="shared" si="2"/>
        <v>M6-G-20e-I-1</v>
      </c>
      <c r="AC689" s="13" t="str">
        <f t="shared" si="3"/>
        <v>M6-G-20e-I-1-EN</v>
      </c>
      <c r="AD689" s="8" t="s">
        <v>47</v>
      </c>
      <c r="AE689" s="13"/>
      <c r="AF689" s="8" t="s">
        <v>48</v>
      </c>
      <c r="AG689" s="8" t="s">
        <v>49</v>
      </c>
    </row>
    <row r="690" ht="112.5" customHeight="1">
      <c r="A690" s="6" t="s">
        <v>3894</v>
      </c>
      <c r="B690" s="6" t="s">
        <v>3895</v>
      </c>
      <c r="C690" s="13" t="s">
        <v>35</v>
      </c>
      <c r="D690" s="7" t="s">
        <v>36</v>
      </c>
      <c r="E690" s="6"/>
      <c r="F690" s="10" t="s">
        <v>3904</v>
      </c>
      <c r="G690" s="10" t="s">
        <v>3897</v>
      </c>
      <c r="H690" s="10"/>
      <c r="I690" s="6" t="s">
        <v>1051</v>
      </c>
      <c r="J690" s="6" t="s">
        <v>852</v>
      </c>
      <c r="K690" s="11" t="s">
        <v>3905</v>
      </c>
      <c r="L690" s="10" t="s">
        <v>3906</v>
      </c>
      <c r="M690" s="13" t="s">
        <v>43</v>
      </c>
      <c r="N690" s="10" t="s">
        <v>3901</v>
      </c>
      <c r="O690" s="10" t="s">
        <v>3907</v>
      </c>
      <c r="P690" s="12"/>
      <c r="Q690" s="13"/>
      <c r="R690" s="12"/>
      <c r="S690" s="12"/>
      <c r="T690" s="12"/>
      <c r="U690" s="12"/>
      <c r="V690" s="12"/>
      <c r="W690" s="12"/>
      <c r="X690" s="13"/>
      <c r="Y690" s="6" t="s">
        <v>3413</v>
      </c>
      <c r="Z690" s="9" t="s">
        <v>3908</v>
      </c>
      <c r="AA690" s="12" t="str">
        <f t="shared" si="1"/>
        <v>{"id":"M6-G-20e-I-2-EN-EN","stimulus":"&lt;p&gt;Select the area of this trapezoid.&lt;/p&gt;&lt;div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style=\"text-align:center;\"&gt;Area = {{response}} cm&lt;sup&gt;2&lt;/sup&gt;&lt;/p&gt;","hint":"&lt;p&gt;The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AB690" s="13" t="str">
        <f t="shared" si="2"/>
        <v>M6-G-20e-I-2</v>
      </c>
      <c r="AC690" s="13" t="str">
        <f t="shared" si="3"/>
        <v>M6-G-20e-I-2-EN</v>
      </c>
      <c r="AD690" s="8" t="s">
        <v>47</v>
      </c>
      <c r="AE690" s="13"/>
      <c r="AF690" s="8" t="s">
        <v>48</v>
      </c>
      <c r="AG690" s="8" t="s">
        <v>49</v>
      </c>
    </row>
    <row r="691" ht="112.5" customHeight="1">
      <c r="A691" s="6" t="s">
        <v>3894</v>
      </c>
      <c r="B691" s="6" t="s">
        <v>3895</v>
      </c>
      <c r="C691" s="13" t="s">
        <v>35</v>
      </c>
      <c r="D691" s="7" t="s">
        <v>36</v>
      </c>
      <c r="E691" s="6"/>
      <c r="F691" s="10" t="s">
        <v>3909</v>
      </c>
      <c r="G691" s="10" t="s">
        <v>3897</v>
      </c>
      <c r="H691" s="10"/>
      <c r="I691" s="6" t="s">
        <v>1051</v>
      </c>
      <c r="J691" s="6" t="s">
        <v>852</v>
      </c>
      <c r="K691" s="11" t="s">
        <v>3905</v>
      </c>
      <c r="L691" s="10" t="s">
        <v>3910</v>
      </c>
      <c r="M691" s="13" t="s">
        <v>43</v>
      </c>
      <c r="N691" s="10" t="s">
        <v>3901</v>
      </c>
      <c r="O691" s="10" t="s">
        <v>3911</v>
      </c>
      <c r="P691" s="12"/>
      <c r="Q691" s="13"/>
      <c r="R691" s="12"/>
      <c r="S691" s="12"/>
      <c r="T691" s="12"/>
      <c r="U691" s="12"/>
      <c r="V691" s="12"/>
      <c r="W691" s="12"/>
      <c r="X691" s="13"/>
      <c r="Y691" s="6" t="s">
        <v>3413</v>
      </c>
      <c r="Z691" s="9" t="s">
        <v>3912</v>
      </c>
      <c r="AA691" s="12" t="str">
        <f t="shared" si="1"/>
        <v>{"id":"M6-G-20e-I-3-EN-EN","stimulus":"&lt;p&gt;What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data-original-math=\"\\(\\frac{\\text{(base mayor + base menor) × altura}}{\\text{2}}\\)\" draggable=\"true\"&gt;\\(\\frac{\\text{(larger base + smaller base) × height}}{\\text{2}}\\)&lt;/span&gt;&lt;/p&gt;","feedback":"&lt;p&gt;The formula for the area of a trapezoid is:&lt;/p&gt;&lt;p style=\"text-align:center;\"&gt;Trapezoid area = &lt;span class=\"fr-math-v2 fr-draggable\" contenteditable=\"false\" data-original-math=\"\\(\\frac{\\text{(base mayor + base menor) × altura}}{\\text{2}}\\)\" draggable=\"true\"&gt;\\(\\frac{\\text{(larger base + smaller base) × height}}{\\text{2}}\\)&lt;/span&gt;&lt;span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AB691" s="13" t="str">
        <f t="shared" si="2"/>
        <v>M6-G-20e-I-3</v>
      </c>
      <c r="AC691" s="13" t="str">
        <f t="shared" si="3"/>
        <v>M6-G-20e-I-3-EN</v>
      </c>
      <c r="AD691" s="8" t="s">
        <v>47</v>
      </c>
      <c r="AE691" s="13"/>
      <c r="AF691" s="8" t="s">
        <v>48</v>
      </c>
      <c r="AG691" s="8" t="s">
        <v>49</v>
      </c>
    </row>
    <row r="692" ht="112.5" customHeight="1">
      <c r="A692" s="6" t="s">
        <v>3894</v>
      </c>
      <c r="B692" s="6" t="s">
        <v>3895</v>
      </c>
      <c r="C692" s="13" t="s">
        <v>50</v>
      </c>
      <c r="D692" s="7" t="s">
        <v>36</v>
      </c>
      <c r="E692" s="6"/>
      <c r="F692" s="11" t="s">
        <v>3913</v>
      </c>
      <c r="G692" s="25" t="s">
        <v>3811</v>
      </c>
      <c r="H692" s="10" t="s">
        <v>3914</v>
      </c>
      <c r="I692" s="6" t="s">
        <v>1051</v>
      </c>
      <c r="J692" s="17" t="s">
        <v>168</v>
      </c>
      <c r="K692" s="10" t="s">
        <v>3915</v>
      </c>
      <c r="L692" s="11" t="s">
        <v>3916</v>
      </c>
      <c r="M692" s="13" t="s">
        <v>43</v>
      </c>
      <c r="N692" s="10" t="s">
        <v>3917</v>
      </c>
      <c r="O692" s="10" t="s">
        <v>3902</v>
      </c>
      <c r="P692" s="12"/>
      <c r="Q692" s="13"/>
      <c r="R692" s="12"/>
      <c r="S692" s="12"/>
      <c r="T692" s="12"/>
      <c r="U692" s="12"/>
      <c r="V692" s="12"/>
      <c r="W692" s="12"/>
      <c r="X692" s="13"/>
      <c r="Y692" s="6" t="s">
        <v>3413</v>
      </c>
      <c r="Z692" s="9" t="s">
        <v>3918</v>
      </c>
      <c r="AA692" s="12" t="str">
        <f t="shared" si="1"/>
        <v>{
    "id": "M6-G-20e-E-1-EN-EN",
    "stimulus": "&lt;p&gt;What is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style=\"position:relative; width:100%; height:100%;\"&gt;\n\t\t\t&lt;span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"calculated": [
            {
                "name": "T1",
                "label": "{{function}}",
                "function": "2*{{Q1}}",
                "temp": true
            },
            {
                "name": "A1",
                "label": "{{function}}",
                "function": "({{T1}}+{{Q1}})*{{T1}}/2"
            }
        ],
        "uniques": true
    },
    "algorithm": {
        "name": "calculateOperation",
        "params": {
            "method": "equivLiteral",
            "keyboard": "NUMERICAL"
        }
    }
}</v>
      </c>
      <c r="AB692" s="13" t="str">
        <f t="shared" si="2"/>
        <v>M6-G-20e-E-1</v>
      </c>
      <c r="AC692" s="13" t="str">
        <f t="shared" si="3"/>
        <v>M6-G-20e-E-1-EN</v>
      </c>
      <c r="AD692" s="8" t="s">
        <v>47</v>
      </c>
      <c r="AE692" s="13"/>
      <c r="AF692" s="8" t="s">
        <v>48</v>
      </c>
      <c r="AG692" s="8" t="s">
        <v>49</v>
      </c>
    </row>
    <row r="693" ht="112.5" customHeight="1">
      <c r="A693" s="6" t="s">
        <v>3894</v>
      </c>
      <c r="B693" s="6" t="s">
        <v>3895</v>
      </c>
      <c r="C693" s="13" t="s">
        <v>50</v>
      </c>
      <c r="D693" s="7" t="s">
        <v>36</v>
      </c>
      <c r="E693" s="6"/>
      <c r="F693" s="11" t="s">
        <v>3919</v>
      </c>
      <c r="G693" s="25" t="s">
        <v>3811</v>
      </c>
      <c r="H693" s="10"/>
      <c r="I693" s="6" t="s">
        <v>1051</v>
      </c>
      <c r="J693" s="17" t="s">
        <v>168</v>
      </c>
      <c r="K693" s="10" t="s">
        <v>3915</v>
      </c>
      <c r="L693" s="11" t="s">
        <v>3920</v>
      </c>
      <c r="M693" s="13" t="s">
        <v>43</v>
      </c>
      <c r="N693" s="10" t="s">
        <v>3901</v>
      </c>
      <c r="O693" s="10" t="s">
        <v>3907</v>
      </c>
      <c r="P693" s="12"/>
      <c r="Q693" s="13"/>
      <c r="R693" s="12"/>
      <c r="S693" s="12"/>
      <c r="T693" s="12"/>
      <c r="U693" s="12"/>
      <c r="V693" s="12"/>
      <c r="W693" s="12"/>
      <c r="X693" s="13"/>
      <c r="Y693" s="6" t="s">
        <v>3413</v>
      </c>
      <c r="Z693" s="9" t="s">
        <v>3921</v>
      </c>
      <c r="AA693" s="12" t="str">
        <f t="shared" si="1"/>
        <v>{
    "id": "M6-G-20e-E-2-EN-EN",
    "stimulus": "&lt;p&gt;What is the area of this trapezoid? Type your answer.&lt;/p&gt;&lt;div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
    "template": "&lt;p style=\"text-align:center;\"&gt;Area = {{response}} cm&lt;sup&gt;2&lt;/sup&gt;&lt;/p&gt;",
    "hint":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
    "feedback":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cm&lt;sup&gt;2&lt;/sup&gt;&lt;/p&gt;",
    "seed": {
        "parameters": [
            {
                "name": "Q1",
                "label": null,
                "min": 2,
                "max": 7,
                "step": 1
            }
        ],
        "calculated": [
            {
                "name": "T1",
                "label": "{{function}}",
                "function": "math.round(1.3*{{Q1}},2)",
                "temp": true
            },
            {
                "name": "A1",
                "label": "{{function}}",
                "function": " math.round(({{T1}}+{{Q1}})*{{Q1}}/2,2)"
            }
        ],
        "uniques": true
    },
    "algorithm": {
        "name": "calculateOperation",
        "params": {
            "method": "equivLiteral",
            "keyboard": "INTERMEDIATE"
        }
    }
}</v>
      </c>
      <c r="AB693" s="13" t="str">
        <f t="shared" si="2"/>
        <v>M6-G-20e-E-2</v>
      </c>
      <c r="AC693" s="13" t="str">
        <f t="shared" si="3"/>
        <v>M6-G-20e-E-2-EN</v>
      </c>
      <c r="AD693" s="8" t="s">
        <v>47</v>
      </c>
      <c r="AE693" s="13"/>
      <c r="AF693" s="8" t="s">
        <v>48</v>
      </c>
      <c r="AG693" s="8" t="s">
        <v>49</v>
      </c>
    </row>
    <row r="694" ht="112.5" customHeight="1">
      <c r="A694" s="6" t="s">
        <v>3894</v>
      </c>
      <c r="B694" s="6" t="s">
        <v>3895</v>
      </c>
      <c r="C694" s="13" t="s">
        <v>50</v>
      </c>
      <c r="D694" s="7" t="s">
        <v>36</v>
      </c>
      <c r="E694" s="6"/>
      <c r="F694" s="11" t="s">
        <v>3922</v>
      </c>
      <c r="G694" s="25" t="s">
        <v>3811</v>
      </c>
      <c r="H694" s="10"/>
      <c r="I694" s="6" t="s">
        <v>1051</v>
      </c>
      <c r="J694" s="17" t="s">
        <v>168</v>
      </c>
      <c r="K694" s="10" t="s">
        <v>3915</v>
      </c>
      <c r="L694" s="11" t="s">
        <v>3923</v>
      </c>
      <c r="M694" s="13" t="s">
        <v>43</v>
      </c>
      <c r="N694" s="10" t="s">
        <v>3901</v>
      </c>
      <c r="O694" s="10" t="s">
        <v>3911</v>
      </c>
      <c r="P694" s="12"/>
      <c r="Q694" s="13"/>
      <c r="R694" s="12"/>
      <c r="S694" s="12"/>
      <c r="T694" s="12"/>
      <c r="U694" s="12"/>
      <c r="V694" s="12"/>
      <c r="W694" s="12"/>
      <c r="X694" s="13"/>
      <c r="Y694" s="6" t="s">
        <v>3413</v>
      </c>
      <c r="Z694" s="9" t="s">
        <v>3924</v>
      </c>
      <c r="AA694" s="12" t="str">
        <f t="shared" si="1"/>
        <v>{"id":"M6-G-20e-E-3-EN-EN","stimulus":"&lt;p&gt;What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AB694" s="13" t="str">
        <f t="shared" si="2"/>
        <v>M6-G-20e-E-3</v>
      </c>
      <c r="AC694" s="13" t="str">
        <f t="shared" si="3"/>
        <v>M6-G-20e-E-3-EN</v>
      </c>
      <c r="AD694" s="8" t="s">
        <v>47</v>
      </c>
      <c r="AE694" s="13"/>
      <c r="AF694" s="8" t="s">
        <v>48</v>
      </c>
      <c r="AG694" s="8" t="s">
        <v>49</v>
      </c>
    </row>
    <row r="695" ht="112.5" customHeight="1">
      <c r="A695" s="6" t="s">
        <v>3894</v>
      </c>
      <c r="B695" s="6" t="s">
        <v>3895</v>
      </c>
      <c r="C695" s="13" t="s">
        <v>69</v>
      </c>
      <c r="D695" s="7" t="s">
        <v>36</v>
      </c>
      <c r="E695" s="6"/>
      <c r="F695" s="10" t="s">
        <v>3925</v>
      </c>
      <c r="G695" s="11" t="s">
        <v>3926</v>
      </c>
      <c r="H695" s="10" t="s">
        <v>3927</v>
      </c>
      <c r="I695" s="6" t="s">
        <v>1051</v>
      </c>
      <c r="J695" s="6" t="s">
        <v>103</v>
      </c>
      <c r="K695" s="10" t="s">
        <v>3928</v>
      </c>
      <c r="L695" s="10" t="s">
        <v>3929</v>
      </c>
      <c r="M695" s="8" t="s">
        <v>577</v>
      </c>
      <c r="N695" s="10" t="s">
        <v>3901</v>
      </c>
      <c r="O695" s="10" t="s">
        <v>3902</v>
      </c>
      <c r="P695" s="12"/>
      <c r="Q695" s="13"/>
      <c r="R695" s="12"/>
      <c r="S695" s="11" t="s">
        <v>3930</v>
      </c>
      <c r="T695" s="11" t="s">
        <v>3931</v>
      </c>
      <c r="U695" s="11" t="s">
        <v>3932</v>
      </c>
      <c r="V695" s="11" t="s">
        <v>3933</v>
      </c>
      <c r="W695" s="12"/>
      <c r="X695" s="13"/>
      <c r="Y695" s="6" t="s">
        <v>3413</v>
      </c>
      <c r="Z695" s="9" t="s">
        <v>3934</v>
      </c>
      <c r="AA695" s="12" t="str">
        <f t="shared" si="1"/>
        <v>{
    "id": "M6-G-20e-A-1-EN-EN",
    "seed": {
        "parameters": [
            {
                "name": "Q1",
                "label": null,
                "list": [
                    3,
                    4,
                    5,
                    6,
                    7
                ]
            }
        ],
        "uniques": true
    },
    "scaffolding": [
        {
            "id": "step-0",
            "stimulus": "&lt;p&gt;Silvana is going to move to an apartment with a floor plan that has the shape and measurements of the following image. How big is its area?&lt;div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
            "template": "&lt;p&gt;It has an area of {{response}} m&lt;sup&gt;2&lt;/sup&gt;.&lt;/p&gt;",
            "seed": {
                "calculated": [
                    {
                        "name": "T1",
                        "label": "{{function}}",
                        "function": "2*{{Q1}}",
                        "temp": true
                    },
                    {
                        "name": "0-A1",
                        "label": "{{function}}",
                        "function": "({{T1}}+{{Q1}})*{{T1}}/2"
                    }
                ]
            },
            "algorithm": {
                "name": "calculateOperation",
                "params": {
                    "method": "equivLiteral",
                    "keyboard": "NUMERICAL"
                }
            }
        },
        {
            "id": "step-1",
            "stimulus": "&lt;p&gt;What are the measurements of this trapezium?&lt;/p&gt;",
            "template": "&lt;p style=\"text-align:center;\"&gt;Larger base = {{response}} m&lt;/p&gt;&lt;p style=\"text-align:center;\"&gt;Smaller base = {{response}} m&lt;/p&gt;&lt;p style=\"text-align:center;\"&gt;Height = {{response}} m",
            "seed": {
                "calculated": [
                    {
                        "name": "T1",
                        "label": "{{function}}",
                        "function": "2*{{Q1}}",
                        "temp": true
                    },
                    {
                        "name": "1-A1",
                        "label": "{{function}}",
                        "function": "{{T1}}"
                    },
                    {
                        "name": "1-A2",
                        "label": "{{function}}",
                        "function": "{{Q1}}"
                    },
                    {
                        "name": "1-A3",
                        "label": "{{function}}",
                        "function": "{{T1}}"
                    }
                ]
            },
            "algorithm": {
                "name": "calculateOperation",
                "params": {
                    "method": "equivLiteral",
                    "keyboard": "NUMERICAL"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"&lt;p&gt;What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m&lt;sup&gt;2&lt;/sup&gt;&lt;/p&gt;",
            "seed": {
                "calculated": [
                    {
                        "name": "T1",
                        "label": "{{function}}",
                        "function": "2*{{Q1}}",
                        "temp": true
                    },
                    {
                        "name": "4-A1",
                        "label": "{{function}}",
                        "function": "({{T1}}+{{Q1}})*{{T1}}/2"
                    }
                ]
            },
            "algorithm": {
                "name": "calculateOperation",
                "params": {
                    "method": "equivLiteral",
                    "keyboard": "NUMERICAL"
                }
            }
        }
    ]
}</v>
      </c>
      <c r="AB695" s="13" t="str">
        <f t="shared" si="2"/>
        <v>M6-G-20e-A-1</v>
      </c>
      <c r="AC695" s="13" t="str">
        <f t="shared" si="3"/>
        <v>M6-G-20e-A-1-EN</v>
      </c>
      <c r="AD695" s="8" t="s">
        <v>47</v>
      </c>
      <c r="AE695" s="13"/>
      <c r="AF695" s="8" t="s">
        <v>48</v>
      </c>
      <c r="AG695" s="8" t="s">
        <v>49</v>
      </c>
    </row>
    <row r="696" ht="112.5" customHeight="1">
      <c r="A696" s="6" t="s">
        <v>3894</v>
      </c>
      <c r="B696" s="6" t="s">
        <v>3895</v>
      </c>
      <c r="C696" s="13" t="s">
        <v>69</v>
      </c>
      <c r="D696" s="7" t="s">
        <v>36</v>
      </c>
      <c r="E696" s="6"/>
      <c r="F696" s="11" t="s">
        <v>3935</v>
      </c>
      <c r="G696" s="11" t="s">
        <v>3936</v>
      </c>
      <c r="H696" s="10" t="s">
        <v>3937</v>
      </c>
      <c r="I696" s="6" t="s">
        <v>1051</v>
      </c>
      <c r="J696" s="6" t="s">
        <v>168</v>
      </c>
      <c r="K696" s="10" t="s">
        <v>3938</v>
      </c>
      <c r="L696" s="11" t="s">
        <v>3916</v>
      </c>
      <c r="M696" s="8" t="s">
        <v>577</v>
      </c>
      <c r="N696" s="10" t="s">
        <v>3901</v>
      </c>
      <c r="O696" s="10" t="s">
        <v>3902</v>
      </c>
      <c r="P696" s="12"/>
      <c r="Q696" s="13"/>
      <c r="R696" s="12"/>
      <c r="S696" s="11" t="s">
        <v>3939</v>
      </c>
      <c r="T696" s="11" t="s">
        <v>3931</v>
      </c>
      <c r="U696" s="11" t="s">
        <v>3932</v>
      </c>
      <c r="V696" s="11" t="s">
        <v>3940</v>
      </c>
      <c r="W696" s="12"/>
      <c r="X696" s="13"/>
      <c r="Y696" s="6" t="s">
        <v>3413</v>
      </c>
      <c r="Z696" s="9" t="s">
        <v>3941</v>
      </c>
      <c r="AA696" s="12" t="str">
        <f t="shared" si="1"/>
        <v>{
    "id": "M6-G-20e-A-2-EN-EN",
    "seed": {
        "parameters": [
            {
                "name": "Q1",
                "label": null,
                "list": [
                    10,
                    11,
                    12,
                    13,
                    14,
                    15
                ]
            }
        ],
        "uniques": true
    },
    "scaffolding": [
        {
            "id": "step-0",
            "stimulus": "&lt;p&gt;The tiles on a floor have the dimensions shown in this image. What is the area of each one?&lt;/p&gt;&lt;div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
            "template": "&lt;p&gt;Each one measures {{response}} cm&lt;sup&gt;2&lt;/sup&gt;.&lt;/p&gt;",
            "seed": {
                "calculated": [
                    {
                        "name": "T1",
                        "label": "{{function}}",
                        "function": "2*{{Q1}}",
                        "temp": true
                    },
                    {
                        "name": "0-A1",
                        "label": "{{function}}",
                        "function": "({{T1}}+{{Q1}})*{{T1}}/2"
                    }
                ]
            },
            "algorithm": {
                "name": "calculateOperation",
                "params": {
                    "method": "equivLiteral",
                    "keyboard": "INTERMEDIATE"
                }
            }
        },
        {
            "id": "step-1",
            "stimulus": "&lt;p&gt;What are the measurements of this trapezium?&lt;/p&gt;",
            "template": "&lt;p style=\"text-align:center;\"&gt;Larger base = {{response}} cm&lt;/p&gt;&lt;p style=\"text-align:center;\"&gt;Smaller base = {{response}} cm&lt;/p&gt;&lt;p style=\"text-align:center;\"&gt;Height = {{response}} cm",
            "seed": {
                "calculated": [
                    {
                        "name": "T1",
                        "label": "{{function}}",
                        "function": "2*{{Q1}}",
                        "temp": true
                    },
                    {
                        "name": "1-A1",
                        "label": "{{function}}",
                        "function": "{{T1}}"
                    },
                    {
                        "name": "1-A2",
                        "label": "{{function}}",
                        "function": "{{Q1}}"
                    },
                    {
                        "name": "1-A3",
                        "label": "{{function}}",
                        "function": "{{T1}}"
                    }
                ]
            },
            "algorithm": {
                "name": "calculateOperation",
                "params": {
                    "method": "equivLiteral",
                    "keyboard": "INTERMEDIATE"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"&lt;p&gt;Which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cm&lt;sup&gt;2&lt;/sup&gt;&lt;/p&gt;",
            "seed": {
                "calculated": [
                    {
                        "name": "T1",
                        "label": "{{function}}",
                        "function": "2*{{Q1}}",
                        "temp": true
                    },
                    {
                        "name": "4-A1",
                        "label": "{{function}}",
                        "function": "({{T1}}+{{Q1}})*{{T1}}/2"
                    }
                ]
            },
            "algorithm": {
                "name": "calculateOperation",
                "params": {
                    "method": "equivLiteral",
                    "keyboard": "INTERMEDIATE"
                }
            }
        }
    ]
}</v>
      </c>
      <c r="AB696" s="13" t="str">
        <f t="shared" si="2"/>
        <v>M6-G-20e-A-2</v>
      </c>
      <c r="AC696" s="13" t="str">
        <f t="shared" si="3"/>
        <v>M6-G-20e-A-2-EN</v>
      </c>
      <c r="AD696" s="8" t="s">
        <v>47</v>
      </c>
      <c r="AE696" s="13"/>
      <c r="AF696" s="8" t="s">
        <v>48</v>
      </c>
      <c r="AG696" s="8" t="s">
        <v>49</v>
      </c>
    </row>
    <row r="697" ht="112.5" customHeight="1">
      <c r="A697" s="6" t="s">
        <v>3894</v>
      </c>
      <c r="B697" s="6" t="s">
        <v>3895</v>
      </c>
      <c r="C697" s="13" t="s">
        <v>69</v>
      </c>
      <c r="D697" s="7" t="s">
        <v>36</v>
      </c>
      <c r="E697" s="6"/>
      <c r="F697" s="11" t="s">
        <v>3942</v>
      </c>
      <c r="G697" s="11" t="s">
        <v>3943</v>
      </c>
      <c r="H697" s="10" t="s">
        <v>3944</v>
      </c>
      <c r="I697" s="6" t="s">
        <v>1051</v>
      </c>
      <c r="J697" s="6" t="s">
        <v>168</v>
      </c>
      <c r="K697" s="10" t="s">
        <v>3915</v>
      </c>
      <c r="L697" s="11" t="s">
        <v>3920</v>
      </c>
      <c r="M697" s="8" t="s">
        <v>577</v>
      </c>
      <c r="N697" s="10" t="s">
        <v>3901</v>
      </c>
      <c r="O697" s="10" t="s">
        <v>3907</v>
      </c>
      <c r="P697" s="12"/>
      <c r="Q697" s="13"/>
      <c r="R697" s="12"/>
      <c r="S697" s="11" t="s">
        <v>3945</v>
      </c>
      <c r="T697" s="11" t="s">
        <v>3931</v>
      </c>
      <c r="U697" s="11" t="s">
        <v>3932</v>
      </c>
      <c r="V697" s="11" t="s">
        <v>3946</v>
      </c>
      <c r="W697" s="12"/>
      <c r="X697" s="13"/>
      <c r="Y697" s="6" t="s">
        <v>3413</v>
      </c>
      <c r="Z697" s="9" t="s">
        <v>3947</v>
      </c>
      <c r="AA697" s="12" t="str">
        <f t="shared" si="1"/>
        <v>{
    "id": "M6-G-20e-A-3-EN-EN",
    "seed": {
        "parameters": [
            {
                "name": "Q1",
                "label": null,
                "list": [
                    2,
                    3,
                    4,
                    5,
                    6,
                    7
                ]
            }
        ],
        "uniques": true
    },
    "scaffolding": [
        {
            "id": "step-0",
            "stimulus": "&lt;p&gt;Elsa has a poppy field with measurements like this image. Calculate its area.&lt;/p&gt;&lt;div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
            "template": "&lt;p&gt;The area is {{response}} hm&lt;sup&gt;2&lt;/sup&gt;.&lt;/p&gt;",
            "seed": {
                "calculated": [
                    {
                        "name": "T1",
                        "label": "{{function}}",
                        "function": "math.round(1.3*{{Q1}})",
                        "temp": true
                    },
                    {
                        "name": "0-A1",
                        "label": "{{function}}",
                        "function": "({{T1}}+{{Q1}})*{{Q1}}/2"
                    }
                ]
            },
            "algorithm": {
                "name": "calculateOperation",
                "params": {
                    "method": "equivLiteral",
                    "keyboard": "INTERMEDIATE"
                }
            }
        },
        {
            "id": "step-1",
            "stimulus": "&lt;p&gt;What are the measurements of this trapezoid?&lt;/p&gt;",
            "template": "&lt;p style=\"text-align:center;\"&gt;Larger base = {{response}} hm&lt;/p&gt;&lt;p style=\"text-align:center;\"&gt;Smaller base = {{response}} hm&lt;/p&gt;&lt;p style=\"text-align:center;\"&gt;Height = {{response}} hm",
            "seed": {
                "calculated": [
                    {
                        "name": "T1",
                        "label": "{{function}}",
                        "function": "math.round(1.3*{{Q1}})",
                        "temp": true
                    },
                    {
                        "name": "1-A1",
                        "label": "{{function}}",
                        "function": "{{T1}}"
                    },
                    {
                        "name": "1-A2",
                        "label": "{{function}}",
                        "function": "{{Q1}}"
                    },
                    {
                        "name": "1-A3",
                        "label": "{{function}}",
                        "function": "{{Q1}}"
                    }
                ]
            },
            "algorithm": {
                "name": "calculateOperation",
                "params": {
                    "method": "equivLiteral",
                    "keyboard": "INTERMEDIATE"
                }
            }
        },
        {
            "id": "step-2",
            "stimulus": "&lt;p&gt;What needs to be calculated?&lt;/p&gt;",
            "seed": {
                "calculated": [
                    {
                        "name": "2-A1",
                        "label": "&lt;p&gt;The area of the trapezoid.&lt;/p&gt;"
                    },
                    {
                        "name": "2-A2",
                        "label": "&lt;p&gt;The perimeter of the trapezoid.&lt;/p&gt;",
                        "incorrect": true
                    },
                    {
                        "name": "2-A3",
                        "label": "&lt;p&gt;The volume of the trapezoid.&lt;/p&gt;",
                        "incorrect": true
                    }
                ]
            },
            "algorithm": {
                "name": "trueFalse",
                "template": "Multiple choice – standard",
                "params": {
                    "countCorrect": 1,
                    "countIncorrect": 2
                }
            }
        },
        {
            "id": "step-3",
            "stimulus": "&lt;p&gt;What formula is used to calculate the area of a trapezoid?&lt;/p&gt;",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trapezoid.&lt;/p&gt;",
            "template": "&lt;p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{{response}} hm&lt;sup&gt;2&lt;/sup&gt;&lt;/p&gt;",
            "seed": {
                "calculated": [
                    {
                        "name": "T1",
                        "label": "{{function}}",
                        "function": "math.round(1.3*{{Q1}})",
                        "temp": true
                    },
                    {
                        "name": "4-A1",
                        "label": "{{function}}",
                        "function": "({{T1}}+{{Q1}})*{{Q1}}/2"
                    }
                ]
            },
            "algorithm": {
                "name": "calculateOperation",
                "params": {
                    "method": "equivLiteral",
                    "keyboard": "INTERMEDIATE"
                }
            }
        }
    ]
}</v>
      </c>
      <c r="AB697" s="13" t="str">
        <f t="shared" si="2"/>
        <v>M6-G-20e-A-3</v>
      </c>
      <c r="AC697" s="13" t="str">
        <f t="shared" si="3"/>
        <v>M6-G-20e-A-3-EN</v>
      </c>
      <c r="AD697" s="8" t="s">
        <v>47</v>
      </c>
      <c r="AE697" s="13"/>
      <c r="AF697" s="8" t="s">
        <v>48</v>
      </c>
      <c r="AG697" s="8" t="s">
        <v>49</v>
      </c>
    </row>
    <row r="698" ht="112.5" customHeight="1">
      <c r="A698" s="8" t="s">
        <v>3948</v>
      </c>
      <c r="B698" s="6" t="s">
        <v>3949</v>
      </c>
      <c r="C698" s="13" t="s">
        <v>35</v>
      </c>
      <c r="D698" s="7" t="s">
        <v>36</v>
      </c>
      <c r="E698" s="6"/>
      <c r="F698" s="11" t="s">
        <v>3950</v>
      </c>
      <c r="G698" s="10"/>
      <c r="H698" s="10"/>
      <c r="I698" s="6" t="s">
        <v>3951</v>
      </c>
      <c r="J698" s="6" t="s">
        <v>162</v>
      </c>
      <c r="K698" s="10" t="s">
        <v>3952</v>
      </c>
      <c r="L698" s="10" t="s">
        <v>3953</v>
      </c>
      <c r="M698" s="13" t="s">
        <v>43</v>
      </c>
      <c r="N698" s="10" t="s">
        <v>3954</v>
      </c>
      <c r="O698" s="9" t="s">
        <v>3955</v>
      </c>
      <c r="P698" s="13"/>
      <c r="Q698" s="13"/>
      <c r="R698" s="13"/>
      <c r="S698" s="13"/>
      <c r="T698" s="13"/>
      <c r="U698" s="13"/>
      <c r="V698" s="13"/>
      <c r="W698" s="13"/>
      <c r="X698" s="13"/>
      <c r="Y698" s="6" t="s">
        <v>3413</v>
      </c>
      <c r="Z698" s="9" t="s">
        <v>3956</v>
      </c>
      <c r="AA698" s="12" t="str">
        <f t="shared" si="1"/>
        <v>{"id":"M6-G-39a-I-1-EN-EN","stimulus":"&lt;p&gt;Select the perimeter of the following polygon.&lt;/p&gt;&lt;div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cm&lt;/span&gt;\n\t\t&lt;/div&gt;\n\t&lt;/div&gt;\n&lt;/div&gt;&lt;/div&gt;","hint":"&lt;p&gt;The perimeter of a polygon is the addition of the lengths of all its sides.&lt;/p&gt;","feedback":"&lt;p&gt;The perimeter of a polygon is the addition of the lengths of all its sides.&lt;/p&gt;&lt;p style=\"text-align:center;\"&gt;Perimeter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AB698" s="13" t="str">
        <f t="shared" si="2"/>
        <v>M6-G-39a-I-1</v>
      </c>
      <c r="AC698" s="13" t="str">
        <f t="shared" si="3"/>
        <v>M6-G-39a-I-1-EN</v>
      </c>
      <c r="AD698" s="8" t="s">
        <v>47</v>
      </c>
      <c r="AE698" s="13"/>
      <c r="AF698" s="8" t="s">
        <v>48</v>
      </c>
      <c r="AG698" s="8" t="s">
        <v>49</v>
      </c>
    </row>
    <row r="699" ht="112.5" customHeight="1">
      <c r="A699" s="8" t="s">
        <v>3948</v>
      </c>
      <c r="B699" s="6" t="s">
        <v>3949</v>
      </c>
      <c r="C699" s="13" t="s">
        <v>35</v>
      </c>
      <c r="D699" s="7" t="s">
        <v>36</v>
      </c>
      <c r="E699" s="6"/>
      <c r="F699" s="10" t="s">
        <v>3957</v>
      </c>
      <c r="G699" s="10"/>
      <c r="H699" s="10"/>
      <c r="I699" s="6" t="s">
        <v>3951</v>
      </c>
      <c r="J699" s="6" t="s">
        <v>162</v>
      </c>
      <c r="K699" s="11" t="s">
        <v>3958</v>
      </c>
      <c r="L699" s="10" t="s">
        <v>3959</v>
      </c>
      <c r="M699" s="13" t="s">
        <v>43</v>
      </c>
      <c r="N699" s="10" t="s">
        <v>3954</v>
      </c>
      <c r="O699" s="11" t="s">
        <v>3960</v>
      </c>
      <c r="P699" s="13"/>
      <c r="Q699" s="13"/>
      <c r="R699" s="13"/>
      <c r="S699" s="13"/>
      <c r="T699" s="13"/>
      <c r="U699" s="13"/>
      <c r="V699" s="13"/>
      <c r="W699" s="13"/>
      <c r="X699" s="13"/>
      <c r="Y699" s="6" t="s">
        <v>3413</v>
      </c>
      <c r="Z699" s="9" t="s">
        <v>3961</v>
      </c>
      <c r="AA699" s="12" t="str">
        <f t="shared" si="1"/>
        <v>{
    "id": "M6-G-39a-I-2-EN-EN",
    "stimulus": "&lt;p&gt;Select the perimeter of the following polygon.&lt;/p&gt;&lt;div style=\"display:flex; justify-content:center;\"&gt;&lt;div class=\"lemo-fixed-to-responsive\" style=\"max-width: 300px;max-height: 300px;position: relative;width: 100%;display:inline-block;\"&gt;\n\t&lt;img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50%;transform: rotate(-90deg);\"&gt;{{T2}} cm&lt;/span&gt;\n\t\t\t&lt;span class=\"lemo-graphie-label\" style=\"position: absolute; left: 45%; top: 89%;\"&gt;{{T2}} cm&lt;/span&gt;\n\t\t&lt;/div&gt;\n\t&lt;/div&gt;\n&lt;/div&gt;&lt;/div&gt;",
    "hint": "&lt;p&gt;The perimeter of a polygon is the addition of the lengths of all its sides.&lt;/p&gt;",
    "feedback": "&lt;p&gt;The perimeter of a polygon is the addition of the lengths of all its sides.&lt;/p&gt;&lt;p style=\"text-align:center;\"&gt;Perimeter = {{T1}} + {{T2}} + {{T2}} + {{Q1}} + {{Q1}} = {{T3}}&lt;/p&gt;",
    "seed": {
        "parameters": [
            {
                "name": "Q1",
                "label": null,
                "list": [
                    1,
                    2,
                    3,
                    4,
                    5
                ]
            }
        ],
        "calculated": [
            {
                "name": "T1",
                "label": "{{function}}",
                "function": "Lemonlib.round(1.4*{{Q1}},1)",
                "temp": true
            },
            {
                "name": "T2",
                "label": "{{function}}",
                "function": "{{Q1}}*2",
                "temp": true
            },
            {
                "name": "T3",
                "label": "{{function}}",
                "function": "Lemonlib.round(7.4*{{Q1}},1)",
                "temp": true
            },
            {
                "name": "T4",
                "label": "{{function}}",
                "function": "Lemonlib.round(6.8*{{Q1}},1)",
                "temp": true
            },
            {
                "name": "T5",
                "label": "{{function}}",
                "function": "Lemonlib.round(7*{{Q1}},1)",
                "temp": true
            },
            {
                "name": "T6",
                "label": "{{function}}",
                "function": "Lemonlib.round(8.4*{{Q1}},1)",
                "temp": true
            },
            {
                "name": "A1",
                "label": "{{T3}} cm",
                "function": ""
            },
            {
                "name": "A2",
                "label": "{{T4}} cm",
                "function": "",
                "incorrect": true
            },
            {
                "name": "A3",
                "label": "{{T5}} cm",
                "function": "",
                "incorrect": true
            },
            {
                "name": "A4",
                "label": "{{T6}} cm",
                "function": "",
                "incorrect": true
            }
        ],
        "uniques": false
    },
    "algorithm": {
        "name": "trueFalse",
        "template": "Multiple choice – standard",
        "params": {
            "countCorrect": 1,
            "countIncorrect": 2,
            "showCheckIcon": false,"columns":3
        }
    }
}</v>
      </c>
      <c r="AB699" s="13" t="str">
        <f t="shared" si="2"/>
        <v>M6-G-39a-I-2</v>
      </c>
      <c r="AC699" s="13" t="str">
        <f t="shared" si="3"/>
        <v>M6-G-39a-I-2-EN</v>
      </c>
      <c r="AD699" s="8" t="s">
        <v>47</v>
      </c>
      <c r="AE699" s="13"/>
      <c r="AF699" s="8" t="s">
        <v>48</v>
      </c>
      <c r="AG699" s="8" t="s">
        <v>49</v>
      </c>
    </row>
    <row r="700" ht="112.5" customHeight="1">
      <c r="A700" s="8" t="s">
        <v>3948</v>
      </c>
      <c r="B700" s="6" t="s">
        <v>3949</v>
      </c>
      <c r="C700" s="13" t="s">
        <v>35</v>
      </c>
      <c r="D700" s="7" t="s">
        <v>36</v>
      </c>
      <c r="E700" s="6"/>
      <c r="F700" s="45" t="s">
        <v>3962</v>
      </c>
      <c r="G700" s="10"/>
      <c r="H700" s="10"/>
      <c r="I700" s="6" t="s">
        <v>3951</v>
      </c>
      <c r="J700" s="6" t="s">
        <v>162</v>
      </c>
      <c r="K700" s="10" t="s">
        <v>3958</v>
      </c>
      <c r="L700" s="10" t="s">
        <v>3963</v>
      </c>
      <c r="M700" s="13" t="s">
        <v>43</v>
      </c>
      <c r="N700" s="10" t="s">
        <v>3954</v>
      </c>
      <c r="O700" s="10" t="s">
        <v>3964</v>
      </c>
      <c r="P700" s="13"/>
      <c r="Q700" s="13"/>
      <c r="R700" s="13"/>
      <c r="S700" s="13"/>
      <c r="T700" s="13"/>
      <c r="U700" s="13"/>
      <c r="V700" s="13"/>
      <c r="W700" s="13"/>
      <c r="X700" s="13"/>
      <c r="Y700" s="6" t="s">
        <v>3413</v>
      </c>
      <c r="Z700" s="9" t="s">
        <v>3965</v>
      </c>
      <c r="AA700" s="12" t="str">
        <f t="shared" si="1"/>
        <v>{"id":"M6-G-39a-I-3-EN-EN","stimulus":"&lt;p&gt;Select the perimeter of the following polygon.&lt;/p&gt;&lt;div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cm&lt;/span&gt;\n\t\t&lt;/div&gt;\n\t&lt;/div&gt;\n&lt;/div&gt;&lt;/div&gt;","hint":"&lt;p&gt;The perimeter of a polygon is the addition of the lengths of all its sides.&lt;/p&gt;","feedback":"&lt;p&gt;The perimeter of a polygon is the addition of the lengths of all its sides.&lt;/p&gt;&lt;p style=\"text-align:center;\"&gt;Perimeter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AB700" s="13" t="str">
        <f t="shared" si="2"/>
        <v>M6-G-39a-I-3</v>
      </c>
      <c r="AC700" s="13" t="str">
        <f t="shared" si="3"/>
        <v>M6-G-39a-I-3-EN</v>
      </c>
      <c r="AD700" s="8" t="s">
        <v>47</v>
      </c>
      <c r="AE700" s="13"/>
      <c r="AF700" s="8" t="s">
        <v>48</v>
      </c>
      <c r="AG700" s="8" t="s">
        <v>49</v>
      </c>
    </row>
    <row r="701" ht="112.5" customHeight="1">
      <c r="A701" s="8" t="s">
        <v>3948</v>
      </c>
      <c r="B701" s="6" t="s">
        <v>3949</v>
      </c>
      <c r="C701" s="13" t="s">
        <v>50</v>
      </c>
      <c r="D701" s="7" t="s">
        <v>36</v>
      </c>
      <c r="E701" s="6"/>
      <c r="F701" s="58" t="s">
        <v>3966</v>
      </c>
      <c r="G701" s="10" t="s">
        <v>3967</v>
      </c>
      <c r="H701" s="10"/>
      <c r="I701" s="6" t="s">
        <v>3951</v>
      </c>
      <c r="J701" s="6" t="s">
        <v>168</v>
      </c>
      <c r="K701" s="10" t="s">
        <v>3968</v>
      </c>
      <c r="L701" s="10" t="s">
        <v>3969</v>
      </c>
      <c r="M701" s="13" t="s">
        <v>43</v>
      </c>
      <c r="N701" s="10" t="s">
        <v>3954</v>
      </c>
      <c r="O701" s="10" t="s">
        <v>3970</v>
      </c>
      <c r="P701" s="13"/>
      <c r="Q701" s="13"/>
      <c r="R701" s="13"/>
      <c r="S701" s="13"/>
      <c r="T701" s="13"/>
      <c r="U701" s="13"/>
      <c r="V701" s="13"/>
      <c r="W701" s="13"/>
      <c r="X701" s="13"/>
      <c r="Y701" s="6" t="s">
        <v>3413</v>
      </c>
      <c r="Z701" s="9" t="s">
        <v>3971</v>
      </c>
      <c r="AA701" s="12" t="str">
        <f t="shared" si="1"/>
        <v>{
    "id": "M6-G-39a-E-1-EN-EN",
    "stimulus": "&lt;p&gt;Calculate the perimeter of this isosceles trapezium.&lt;/p&gt;&lt;div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
    "template": "&lt;p&gt;The perimeter measures {{response}} cm.&lt;/p&gt;",
    "hint": "&lt;p&gt;The perimeter of a polygon is the addition of the lengths of all its sides.&lt;/p&gt;",
    "feedback": "&lt;p&gt;The perimeter of a polygon is the addition of the lengths of all its sides.&lt;/p&gt;&lt;p style=\"text-align:center;\"&gt;Perimeter = {{T3}} + {{T2}} + {{T1}} + {{T2}} = {{A1}} cm&lt;/p&gt;",
    "seed": {
        "parameters": [
            {
                "name": "Q1",
                "label": null,
                "list": [
                    1,
                    2,
                    3,
                    4,
                    5,
                    6
                ]
            }
        ],
        "calculated": [
            {
                "name": "T1",
                "label": "{{function}}",
                "function": "4*{{Q1}}",
                "temp": true
            },
            {
                "name": "T2",
                "label": "{{function}}",
                "function": "Lemonlib.round(2.2*{{Q1}},1)",
                "temp": true
            },
            {
                "name": "T3",
                "label": "{{function}}",
                "function": "2*{{Q1}}",
                "temp": true
            },
            {
                "name": "A1",
                "label": "{{function}}",
                "function": "Lemonlib.round(10.4*{{Q1}},1)"
            }
        ],
        "uniques": false
    },
    "algorithm": {
        "name": "calculateOperation",
        "params": {
            "method": "equivLiteral",
            "keyboard": "NUMERICAL"
        }
    }
}</v>
      </c>
      <c r="AB701" s="13" t="str">
        <f t="shared" si="2"/>
        <v>M6-G-39a-E-1</v>
      </c>
      <c r="AC701" s="13" t="str">
        <f t="shared" si="3"/>
        <v>M6-G-39a-E-1-EN</v>
      </c>
      <c r="AD701" s="8" t="s">
        <v>47</v>
      </c>
      <c r="AE701" s="13"/>
      <c r="AF701" s="8" t="s">
        <v>48</v>
      </c>
      <c r="AG701" s="8" t="s">
        <v>49</v>
      </c>
    </row>
    <row r="702" ht="112.5" customHeight="1">
      <c r="A702" s="8" t="s">
        <v>3948</v>
      </c>
      <c r="B702" s="6" t="s">
        <v>3949</v>
      </c>
      <c r="C702" s="13" t="s">
        <v>50</v>
      </c>
      <c r="D702" s="7" t="s">
        <v>36</v>
      </c>
      <c r="E702" s="6"/>
      <c r="F702" s="11" t="s">
        <v>3972</v>
      </c>
      <c r="G702" s="10" t="s">
        <v>3967</v>
      </c>
      <c r="H702" s="10"/>
      <c r="I702" s="6" t="s">
        <v>3951</v>
      </c>
      <c r="J702" s="6" t="s">
        <v>168</v>
      </c>
      <c r="K702" s="10" t="s">
        <v>3968</v>
      </c>
      <c r="L702" s="10" t="s">
        <v>3973</v>
      </c>
      <c r="M702" s="13" t="s">
        <v>43</v>
      </c>
      <c r="N702" s="10" t="s">
        <v>3954</v>
      </c>
      <c r="O702" s="10" t="s">
        <v>3974</v>
      </c>
      <c r="P702" s="13"/>
      <c r="Q702" s="13"/>
      <c r="R702" s="13"/>
      <c r="S702" s="13"/>
      <c r="T702" s="13"/>
      <c r="U702" s="13"/>
      <c r="V702" s="13"/>
      <c r="W702" s="13"/>
      <c r="X702" s="13"/>
      <c r="Y702" s="6" t="s">
        <v>3413</v>
      </c>
      <c r="Z702" s="9" t="s">
        <v>3975</v>
      </c>
      <c r="AA702" s="12" t="str">
        <f t="shared" si="1"/>
        <v>{"id":"M6-G-39a-E-2-EN-EN","stimulus":"&lt;p&gt;Calculate the perimeter of this hexagon.&lt;/p&gt;&lt;div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{{T1}} + {{T1}} + {{Q1}} + {{Q1}} + {{Q1}} + {{Q1}} = {{A1}} cm&lt;/p&gt;","seed":{"parameters":[{"name":"Q1","label":null,"list":[1,2,3,4,5,6]}],"calculated":[{"name":"T1","label":"{{function}}","function":"{{Q1}}*1.5","temp":true},{"name":"A1","label":"{{function}}","function":"{{Q1}}*7"}],"uniques":false},"algorithm":{"name":"calculateOperation","params":{"method":"equivLiteral","keyboard":"NUMERICAL"}}}</v>
      </c>
      <c r="AB702" s="13" t="str">
        <f t="shared" si="2"/>
        <v>M6-G-39a-E-2</v>
      </c>
      <c r="AC702" s="13" t="str">
        <f t="shared" si="3"/>
        <v>M6-G-39a-E-2-EN</v>
      </c>
      <c r="AD702" s="8" t="s">
        <v>47</v>
      </c>
      <c r="AE702" s="13"/>
      <c r="AF702" s="8" t="s">
        <v>48</v>
      </c>
      <c r="AG702" s="8" t="s">
        <v>49</v>
      </c>
    </row>
    <row r="703" ht="112.5" customHeight="1">
      <c r="A703" s="8" t="s">
        <v>3948</v>
      </c>
      <c r="B703" s="6" t="s">
        <v>3949</v>
      </c>
      <c r="C703" s="13" t="s">
        <v>50</v>
      </c>
      <c r="D703" s="7" t="s">
        <v>36</v>
      </c>
      <c r="E703" s="6"/>
      <c r="F703" s="11" t="s">
        <v>3976</v>
      </c>
      <c r="G703" s="10" t="s">
        <v>3967</v>
      </c>
      <c r="H703" s="10"/>
      <c r="I703" s="6" t="s">
        <v>3951</v>
      </c>
      <c r="J703" s="6" t="s">
        <v>168</v>
      </c>
      <c r="K703" s="10" t="s">
        <v>3977</v>
      </c>
      <c r="L703" s="10" t="s">
        <v>3978</v>
      </c>
      <c r="M703" s="13" t="s">
        <v>43</v>
      </c>
      <c r="N703" s="10" t="s">
        <v>3954</v>
      </c>
      <c r="O703" s="10" t="s">
        <v>3979</v>
      </c>
      <c r="P703" s="13"/>
      <c r="Q703" s="13"/>
      <c r="R703" s="13"/>
      <c r="S703" s="13"/>
      <c r="T703" s="13"/>
      <c r="U703" s="13"/>
      <c r="V703" s="13"/>
      <c r="W703" s="13"/>
      <c r="X703" s="13"/>
      <c r="Y703" s="6" t="s">
        <v>3413</v>
      </c>
      <c r="Z703" s="9" t="s">
        <v>3980</v>
      </c>
      <c r="AA703" s="12" t="str">
        <f t="shared" si="1"/>
        <v>{"id":"M6-G-39a-E-3-EN-EN","stimulus":"&lt;p&gt;Calculate the perimeter of this pentagon.&lt;/p&gt;&lt;div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{{Q1}} + {{Q1}} + {{Q1}} + {{Q1}} + {{Q1}} = {{A1}} cm&lt;/p&gt;","seed":{"parameters":[{"name":"Q1","label":null,"list":[2,3,4,5,6]}],"calculated":[{"name":"A1","label":"{{function}}","function":"{{Q1}}*5"}],"uniques":false},"algorithm":{"name":"calculateOperation","params":{"method":"equivLiteral","keyboard":"NUMERICAL"}}}</v>
      </c>
      <c r="AB703" s="13" t="str">
        <f t="shared" si="2"/>
        <v>M6-G-39a-E-3</v>
      </c>
      <c r="AC703" s="13" t="str">
        <f t="shared" si="3"/>
        <v>M6-G-39a-E-3-EN</v>
      </c>
      <c r="AD703" s="8" t="s">
        <v>47</v>
      </c>
      <c r="AE703" s="13"/>
      <c r="AF703" s="8" t="s">
        <v>48</v>
      </c>
      <c r="AG703" s="8" t="s">
        <v>49</v>
      </c>
    </row>
    <row r="704" ht="112.5" customHeight="1">
      <c r="A704" s="8" t="s">
        <v>3948</v>
      </c>
      <c r="B704" s="6" t="s">
        <v>3949</v>
      </c>
      <c r="C704" s="13" t="s">
        <v>69</v>
      </c>
      <c r="D704" s="8" t="s">
        <v>36</v>
      </c>
      <c r="E704" s="6"/>
      <c r="F704" s="11" t="s">
        <v>3981</v>
      </c>
      <c r="G704" s="10" t="s">
        <v>3982</v>
      </c>
      <c r="H704" s="10"/>
      <c r="I704" s="6" t="s">
        <v>212</v>
      </c>
      <c r="J704" s="6" t="s">
        <v>168</v>
      </c>
      <c r="K704" s="10" t="s">
        <v>3983</v>
      </c>
      <c r="L704" s="10" t="s">
        <v>3984</v>
      </c>
      <c r="M704" s="13" t="s">
        <v>43</v>
      </c>
      <c r="N704" s="10" t="s">
        <v>3954</v>
      </c>
      <c r="O704" s="10" t="s">
        <v>3985</v>
      </c>
      <c r="P704" s="13"/>
      <c r="Q704" s="13"/>
      <c r="R704" s="13"/>
      <c r="S704" s="13"/>
      <c r="T704" s="13"/>
      <c r="U704" s="13"/>
      <c r="V704" s="13"/>
      <c r="W704" s="13"/>
      <c r="X704" s="13"/>
      <c r="Y704" s="6" t="s">
        <v>3413</v>
      </c>
      <c r="Z704" s="9" t="s">
        <v>3986</v>
      </c>
      <c r="AA704" s="12" t="str">
        <f t="shared" si="1"/>
        <v>{"id":"M6-G-39a-A-1-EN-EN","stimulus":"&lt;p&gt;The cover of a book is rectangular in shape. One of its sides measures {{Q1}} cm and the other, {{T1}} cm. Calculate its perimeter.&lt;/p&gt;","template":"&lt;p&gt;Its perimeter measures {{response}} cm.&lt;/p&gt;","hint":"&lt;p&gt;The perimeter of a polygon is the addition of the lengths of all its sides.&lt;/p&gt;","feedback":"&lt;p&gt;The perimeter of a polygon is the addition of the lengths of all its sides.&lt;/p&gt;&lt;p style=\"text-align:center;\"&gt;Perimeter = {{Q1}} + {{Q1}} + {{T1}} + {{T1}} = {{A1}} cm&lt;/p&gt;","seed":{"parameters":[{"name":"Q1","list":[19,20,21,22,23]}],"calculated":[{"name":"T1","function":"Lemonlib.round(0.6*{{Q1}},1)","temp":"true"},{"name":"A1","function":"Lemonlib.round(3.2*{{Q1}},1)"}],"uniques":true},"algorithm":{"name":"calculateOperation","params":{"method":"equivLiteral","keyboard":"NUMERICAL"}}}</v>
      </c>
      <c r="AB704" s="13" t="str">
        <f t="shared" si="2"/>
        <v>M6-G-39a-A-1</v>
      </c>
      <c r="AC704" s="13" t="str">
        <f t="shared" si="3"/>
        <v>M6-G-39a-A-1-EN</v>
      </c>
      <c r="AD704" s="8" t="s">
        <v>47</v>
      </c>
      <c r="AE704" s="13"/>
      <c r="AF704" s="8" t="s">
        <v>48</v>
      </c>
      <c r="AG704" s="8" t="s">
        <v>49</v>
      </c>
    </row>
    <row r="705" ht="112.5" customHeight="1">
      <c r="A705" s="8" t="s">
        <v>3948</v>
      </c>
      <c r="B705" s="6" t="s">
        <v>3949</v>
      </c>
      <c r="C705" s="13" t="s">
        <v>69</v>
      </c>
      <c r="D705" s="7" t="s">
        <v>36</v>
      </c>
      <c r="E705" s="6"/>
      <c r="F705" s="11" t="s">
        <v>3987</v>
      </c>
      <c r="G705" s="11" t="s">
        <v>1739</v>
      </c>
      <c r="H705" s="10"/>
      <c r="I705" s="6" t="s">
        <v>212</v>
      </c>
      <c r="J705" s="6" t="s">
        <v>168</v>
      </c>
      <c r="K705" s="10" t="s">
        <v>3988</v>
      </c>
      <c r="L705" s="11" t="s">
        <v>3989</v>
      </c>
      <c r="M705" s="13" t="s">
        <v>43</v>
      </c>
      <c r="N705" s="11" t="s">
        <v>3954</v>
      </c>
      <c r="O705" s="11" t="s">
        <v>3990</v>
      </c>
      <c r="P705" s="13"/>
      <c r="Q705" s="13"/>
      <c r="R705" s="13"/>
      <c r="S705" s="13"/>
      <c r="T705" s="13"/>
      <c r="U705" s="13"/>
      <c r="V705" s="13"/>
      <c r="W705" s="13"/>
      <c r="X705" s="13"/>
      <c r="Y705" s="6" t="s">
        <v>3413</v>
      </c>
      <c r="Z705" s="9" t="s">
        <v>3991</v>
      </c>
      <c r="AA705" s="12" t="str">
        <f t="shared" si="1"/>
        <v>{"id":"M6-G-39a-A-2-EN-EN","stimulus":"&lt;p&gt;Charlotte wants to put a fence around her irregularly shaped quadrilateral property. Its sides measure {{Q1}} m, {{Q2}} m, {{Q3}} m, and {{Q4}} m. What is its perimeter?&lt;/p&gt;","template":"&lt;p&gt;The perimeter of the property is {{response}} m.&lt;/p&gt;","hint":"&lt;p&gt;The perimeter of a polygon is the addition of the lengths of all its sides.&lt;/p&gt;","feedback":"&lt;p&gt;The perimeter of a polygon is the addition of the lengths of all its sides.&lt;/p&gt;&lt;p style=\"text-align:center;\"&gt;Perimeter = {{Q1}} + {{Q2}} + {{Q3}} + {{Q4}} = {{A1}} m&lt;/p&gt;","seed":{"parameters":[{"name":"Q1","list":[2,3,4,5,6,7,8]},{"name":"Q2","list":[2,3,4,5,6,7,8]},{"name":"Q3","list":[2,3,4,5,6,7,8]},{"name":"Q4","list":[2,3,4,5,6,7,8]}],"calculated":[{"name":"A1","function":"{{Q1}}+{{Q2}}+{{Q3}}+{{Q4}}"}],"uniques":true},"algorithm":{"name":"calculateOperation","params":{"method":"equivLiteral","keyboard":"NUMERICAL"}}}</v>
      </c>
      <c r="AB705" s="13" t="str">
        <f t="shared" si="2"/>
        <v>M6-G-39a-A-2</v>
      </c>
      <c r="AC705" s="13" t="str">
        <f t="shared" si="3"/>
        <v>M6-G-39a-A-2-EN</v>
      </c>
      <c r="AD705" s="8" t="s">
        <v>47</v>
      </c>
      <c r="AE705" s="13"/>
      <c r="AF705" s="8" t="s">
        <v>48</v>
      </c>
      <c r="AG705" s="8" t="s">
        <v>49</v>
      </c>
    </row>
    <row r="706" ht="112.5" customHeight="1">
      <c r="A706" s="8" t="s">
        <v>3948</v>
      </c>
      <c r="B706" s="6" t="s">
        <v>3949</v>
      </c>
      <c r="C706" s="13" t="s">
        <v>69</v>
      </c>
      <c r="D706" s="7" t="s">
        <v>36</v>
      </c>
      <c r="E706" s="6"/>
      <c r="F706" s="11" t="s">
        <v>3992</v>
      </c>
      <c r="G706" s="10" t="s">
        <v>3993</v>
      </c>
      <c r="H706" s="10"/>
      <c r="I706" s="6" t="s">
        <v>212</v>
      </c>
      <c r="J706" s="6" t="s">
        <v>168</v>
      </c>
      <c r="K706" s="10" t="s">
        <v>3994</v>
      </c>
      <c r="L706" s="10" t="s">
        <v>3995</v>
      </c>
      <c r="M706" s="13" t="s">
        <v>43</v>
      </c>
      <c r="N706" s="11" t="s">
        <v>3954</v>
      </c>
      <c r="O706" s="11" t="s">
        <v>3996</v>
      </c>
      <c r="P706" s="13"/>
      <c r="Q706" s="13"/>
      <c r="R706" s="13"/>
      <c r="S706" s="13"/>
      <c r="T706" s="13"/>
      <c r="U706" s="13"/>
      <c r="V706" s="13"/>
      <c r="W706" s="13"/>
      <c r="X706" s="13"/>
      <c r="Y706" s="6" t="s">
        <v>3413</v>
      </c>
      <c r="Z706" s="9" t="s">
        <v>3997</v>
      </c>
      <c r="AA706" s="12" t="str">
        <f t="shared" si="1"/>
        <v>{"id":"M6-G-39a-A-3-EN-EN","stimulus":"&lt;p&gt;The plates in a restaurant have a regular octagon shape with sides of {{Q1}} cm. What is the perimeter of the plate?&lt;/p&gt;","template":"&lt;p&gt;The perimeter of the plate is {{response}} cm.&lt;/p&gt;","hint":"&lt;p&gt;The perimeter of a polygon is the addition of the lengths of all its sides.&lt;/p&gt;","feedback":"&lt;p&gt;The perimeter of a polygon is the addition of the lengths of all its sides.&lt;/p&gt;&lt;p style=\"text-align:center;\"&gt;Perimeter = {{Q1}} + {{Q1}} + {{Q1}} + {{Q1}} + {{Q1}} + {{Q1}} + {{Q1}} + {{Q1}} = {{A1}} cm&lt;/p&gt;","seed":{"parameters":[{"name":"Q1","list":[10,11,12,13,14,15]}],"calculated":[{"name":"A1","function":"8*{{Q1}}"}],"uniques":true},"algorithm":{"name":"calculateOperation","params":{"method":"equivLiteral","keyboard":"NUMERICAL"}}}</v>
      </c>
      <c r="AB706" s="13" t="str">
        <f t="shared" si="2"/>
        <v>M6-G-39a-A-3</v>
      </c>
      <c r="AC706" s="13" t="str">
        <f t="shared" si="3"/>
        <v>M6-G-39a-A-3-EN</v>
      </c>
      <c r="AD706" s="8" t="s">
        <v>47</v>
      </c>
      <c r="AE706" s="13"/>
      <c r="AF706" s="8" t="s">
        <v>48</v>
      </c>
      <c r="AG706" s="8" t="s">
        <v>49</v>
      </c>
    </row>
    <row r="707" ht="112.5" customHeight="1">
      <c r="A707" s="6" t="s">
        <v>3998</v>
      </c>
      <c r="B707" s="6" t="s">
        <v>3999</v>
      </c>
      <c r="C707" s="13" t="s">
        <v>35</v>
      </c>
      <c r="D707" s="7" t="s">
        <v>36</v>
      </c>
      <c r="E707" s="6"/>
      <c r="F707" s="10" t="s">
        <v>4000</v>
      </c>
      <c r="G707" s="25"/>
      <c r="H707" s="25"/>
      <c r="I707" s="6" t="s">
        <v>1051</v>
      </c>
      <c r="J707" s="17" t="s">
        <v>1153</v>
      </c>
      <c r="K707" s="25" t="s">
        <v>4001</v>
      </c>
      <c r="L707" s="10" t="s">
        <v>4002</v>
      </c>
      <c r="M707" s="13" t="s">
        <v>43</v>
      </c>
      <c r="N707" s="10" t="s">
        <v>4003</v>
      </c>
      <c r="O707" s="10" t="s">
        <v>4004</v>
      </c>
      <c r="P707" s="12"/>
      <c r="Q707" s="13"/>
      <c r="R707" s="12"/>
      <c r="S707" s="12"/>
      <c r="T707" s="12"/>
      <c r="U707" s="12"/>
      <c r="V707" s="12"/>
      <c r="W707" s="12"/>
      <c r="X707" s="13"/>
      <c r="Y707" s="6" t="s">
        <v>3413</v>
      </c>
      <c r="Z707" s="9" t="s">
        <v>4005</v>
      </c>
      <c r="AA707" s="12" t="str">
        <f t="shared" si="1"/>
        <v>{"id":"M6-G-22a-I-1-EN-EN","stimulus":"&lt;p&gt;Select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cm&lt;/span&gt;\n\t\t&lt;/div&gt;\n\t&lt;/div&gt;\n&lt;/div&gt;&lt;/div&gt;","hint":"&lt;p&gt;The formula for the area of a regular polygon is:&lt;/p&gt;&lt;p style=\"text-align:center;\"&gt;Area = &lt;span class=\"fr-math-v2 fr-draggable\" contenteditable=\"false\" data-original-math=\"\\(\\frac{\\text{perimeter} \\ \\times \\ \\text{apothem}}{2}\\)\" draggable=\"true\"&gt;\\(\\frac{\\text{perimeter} \\ \\times \\ \\text{apothem}}{2}\\)&lt;/span&gt;&lt;/p&gt;","feedback":"&lt;p&gt;The formula for the area of a regular polygon is:&lt;/p&gt;&lt;p style=\"text-align:center;\"&gt;Area = &lt;span class=\"fr-math-v2 fr-draggable\" contenteditable=\"false\" data-original-math=\"\\(\\frac{\\text{perimeter} \\ \\times \\ \\text{apothem}}{2}\\)\" draggable=\"true\"&gt;\\(\\frac{\\text{perimeter} \\ \\times \\ \\text{apothem}}{2}\\)&lt;/span&gt;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B707" s="13" t="str">
        <f t="shared" si="2"/>
        <v>M6-G-22a-I-1</v>
      </c>
      <c r="AC707" s="13" t="str">
        <f t="shared" si="3"/>
        <v>M6-G-22a-I-1-EN</v>
      </c>
      <c r="AD707" s="8" t="s">
        <v>47</v>
      </c>
      <c r="AE707" s="13"/>
      <c r="AF707" s="8" t="s">
        <v>48</v>
      </c>
      <c r="AG707" s="8" t="s">
        <v>49</v>
      </c>
    </row>
    <row r="708" ht="112.5" customHeight="1">
      <c r="A708" s="6" t="s">
        <v>3998</v>
      </c>
      <c r="B708" s="6" t="s">
        <v>3999</v>
      </c>
      <c r="C708" s="13" t="s">
        <v>35</v>
      </c>
      <c r="D708" s="7" t="s">
        <v>36</v>
      </c>
      <c r="E708" s="6"/>
      <c r="F708" s="10" t="s">
        <v>4006</v>
      </c>
      <c r="G708" s="25"/>
      <c r="H708" s="25" t="s">
        <v>4007</v>
      </c>
      <c r="I708" s="6" t="s">
        <v>1051</v>
      </c>
      <c r="J708" s="17" t="s">
        <v>1153</v>
      </c>
      <c r="K708" s="25" t="s">
        <v>4008</v>
      </c>
      <c r="L708" s="10" t="s">
        <v>4009</v>
      </c>
      <c r="M708" s="13" t="s">
        <v>43</v>
      </c>
      <c r="N708" s="10" t="s">
        <v>4003</v>
      </c>
      <c r="O708" s="10" t="s">
        <v>4010</v>
      </c>
      <c r="P708" s="12"/>
      <c r="Q708" s="13"/>
      <c r="R708" s="12"/>
      <c r="S708" s="12"/>
      <c r="T708" s="12"/>
      <c r="U708" s="12"/>
      <c r="V708" s="12"/>
      <c r="W708" s="12"/>
      <c r="X708" s="13"/>
      <c r="Y708" s="6" t="s">
        <v>3413</v>
      </c>
      <c r="Z708" s="9" t="s">
        <v>4011</v>
      </c>
      <c r="AA708" s="12" t="str">
        <f t="shared" si="1"/>
        <v>{"id":"M6-G-22a-I-2-EN-EN","stimulus":"&lt;p&gt;Select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B708" s="13" t="str">
        <f t="shared" si="2"/>
        <v>M6-G-22a-I-2</v>
      </c>
      <c r="AC708" s="13" t="str">
        <f t="shared" si="3"/>
        <v>M6-G-22a-I-2-EN</v>
      </c>
      <c r="AD708" s="8" t="s">
        <v>47</v>
      </c>
      <c r="AE708" s="13"/>
      <c r="AF708" s="8" t="s">
        <v>48</v>
      </c>
      <c r="AG708" s="8" t="s">
        <v>49</v>
      </c>
    </row>
    <row r="709" ht="112.5" customHeight="1">
      <c r="A709" s="6" t="s">
        <v>3998</v>
      </c>
      <c r="B709" s="6" t="s">
        <v>3999</v>
      </c>
      <c r="C709" s="13" t="s">
        <v>35</v>
      </c>
      <c r="D709" s="7" t="s">
        <v>36</v>
      </c>
      <c r="E709" s="6"/>
      <c r="F709" s="10" t="s">
        <v>4012</v>
      </c>
      <c r="G709" s="25"/>
      <c r="H709" s="25"/>
      <c r="I709" s="6" t="s">
        <v>1051</v>
      </c>
      <c r="J709" s="17" t="s">
        <v>1153</v>
      </c>
      <c r="K709" s="25" t="s">
        <v>4008</v>
      </c>
      <c r="L709" s="10" t="s">
        <v>4013</v>
      </c>
      <c r="M709" s="13" t="s">
        <v>43</v>
      </c>
      <c r="N709" s="10" t="s">
        <v>4003</v>
      </c>
      <c r="O709" s="10" t="s">
        <v>4014</v>
      </c>
      <c r="P709" s="12"/>
      <c r="Q709" s="13"/>
      <c r="R709" s="12"/>
      <c r="S709" s="12"/>
      <c r="T709" s="12"/>
      <c r="U709" s="12"/>
      <c r="V709" s="12"/>
      <c r="W709" s="12"/>
      <c r="X709" s="13"/>
      <c r="Y709" s="6" t="s">
        <v>3413</v>
      </c>
      <c r="Z709" s="9" t="s">
        <v>4015</v>
      </c>
      <c r="AA709" s="12" t="str">
        <f t="shared" si="1"/>
        <v>{"id":"M6-G-22a-I-3-EN-EN","stimulus":"&lt;p&gt;Select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in&lt;/span&gt;\n\t\t\t&lt;span class=\"lemo-graphie-label\" style=\"position: absolute; left: 42%; top: 0%;\"&gt;{{Q1}} in&lt;/span&gt;\n\t\t&lt;/div&gt;\n\t&lt;/div&gt;\n&lt;/div&gt;&lt;/div&gt;","hint":"&lt;p&gt;The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data-original-math=\"\\(\\frac{8 \\ \\times \\ {{Q1}} \\ \\times \\ {{T1}}}{2}\\)\" draggable=\"true\"&gt;\\(\\frac{8 \\ \\times \\ {{Q1}} \\ \\times \\ {{T1}}}{2}\\)&lt;/span&gt; = {{T2}} in&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Area = {{T2}} in&lt;sup&gt;2&lt;/sup&gt;","function":""},{"name":"A2","label":"Area = {{T3}} in&lt;sup&gt;2&lt;/sup&gt;","function":"","incorrect":true},{"name":"A3","label":"Area = {{T4}} in&lt;sup&gt;2&lt;/sup&gt;","function":"","incorrect":true},{"name":"A4","label":"Area = {{T5}} in&lt;sup&gt;2&lt;/sup&gt;","function":"","incorrect":true},{"name":"A5","label":"Area = {{T6}} in&lt;sup&gt;2&lt;/sup&gt;","function":"","incorrect":true}],"uniques":false},"algorithm":{"name":"trueFalse","template":"Multiple choice – standard","params":{"countCorrect":1,"countIncorrect":2,"showCheckIcon":false,"columns":3}}}</v>
      </c>
      <c r="AB709" s="13" t="str">
        <f t="shared" si="2"/>
        <v>M6-G-22a-I-3</v>
      </c>
      <c r="AC709" s="13" t="str">
        <f t="shared" si="3"/>
        <v>M6-G-22a-I-3-EN</v>
      </c>
      <c r="AD709" s="8" t="s">
        <v>47</v>
      </c>
      <c r="AE709" s="13"/>
      <c r="AF709" s="8" t="s">
        <v>48</v>
      </c>
      <c r="AG709" s="8" t="s">
        <v>49</v>
      </c>
    </row>
    <row r="710" ht="112.5" customHeight="1">
      <c r="A710" s="6" t="s">
        <v>3998</v>
      </c>
      <c r="B710" s="6" t="s">
        <v>3999</v>
      </c>
      <c r="C710" s="13" t="s">
        <v>50</v>
      </c>
      <c r="D710" s="7" t="s">
        <v>36</v>
      </c>
      <c r="E710" s="6"/>
      <c r="F710" s="10" t="s">
        <v>4016</v>
      </c>
      <c r="G710" s="25" t="s">
        <v>3811</v>
      </c>
      <c r="H710" s="25"/>
      <c r="I710" s="6" t="s">
        <v>1051</v>
      </c>
      <c r="J710" s="17" t="s">
        <v>168</v>
      </c>
      <c r="K710" s="25" t="s">
        <v>4017</v>
      </c>
      <c r="L710" s="25" t="s">
        <v>4018</v>
      </c>
      <c r="M710" s="13" t="s">
        <v>43</v>
      </c>
      <c r="N710" s="10" t="s">
        <v>4003</v>
      </c>
      <c r="O710" s="10" t="s">
        <v>4004</v>
      </c>
      <c r="P710" s="12"/>
      <c r="Q710" s="13"/>
      <c r="R710" s="12"/>
      <c r="S710" s="12"/>
      <c r="T710" s="12"/>
      <c r="U710" s="12"/>
      <c r="V710" s="12"/>
      <c r="W710" s="12"/>
      <c r="X710" s="13"/>
      <c r="Y710" s="6" t="s">
        <v>3413</v>
      </c>
      <c r="Z710" s="9" t="s">
        <v>4019</v>
      </c>
      <c r="AA710" s="12" t="str">
        <f t="shared" si="1"/>
        <v>{
    "id": "M6-G-22a-E-1-EN-EN",
    "stimulus": "&lt;p&gt;Which is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center\"&gt;Area = {{response}} cm&lt;sup&gt;2&lt;/sup&gt;&lt;/p&gt;",
    "hint": "&lt;p&gt;The formula for the area of a regular polygon is:&lt;/p&gt;&lt;p style=\"text-align: center\"&gt;Area = &lt;span class=\"fr-math-v2 fr-draggable\" contenteditable=\"false\" data-original-math=\"\\(\\frac{\\text{perimeter} \\ \\times \\ \\text{inexact part}}{2}\\)\" draggable=\"true\"&gt;\\(\\frac{\\text{perimeter} \\ \\times \\ \\text{inexact part}}{2}\\)&lt;/span&gt;&lt;/p&gt;",
    "feedback": "&lt;p&gt;The formula for the area of a regular polygon is:&lt;/p&gt;&lt;p style=\"text-align: center\"&gt;Area = &lt;span class=\"fr-math-v2 fr-draggable\" contenteditable=\"false\" data-original-math=\"\\(\\frac{\\text{perimeter} \\ \\times \\ \\text{inexact part}}{2}\\)\" draggable=\"true\"&gt;\\(\\frac{\\text{perimeter} \\ \\times \\ \\text{inexact part}}{2}\\)&lt;/span&gt;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AB710" s="13" t="str">
        <f t="shared" si="2"/>
        <v>M6-G-22a-E-1</v>
      </c>
      <c r="AC710" s="13" t="str">
        <f t="shared" si="3"/>
        <v>M6-G-22a-E-1-EN</v>
      </c>
      <c r="AD710" s="8" t="s">
        <v>47</v>
      </c>
      <c r="AE710" s="13"/>
      <c r="AF710" s="8" t="s">
        <v>48</v>
      </c>
      <c r="AG710" s="8" t="s">
        <v>49</v>
      </c>
    </row>
    <row r="711" ht="112.5" customHeight="1">
      <c r="A711" s="6" t="s">
        <v>3998</v>
      </c>
      <c r="B711" s="6" t="s">
        <v>3999</v>
      </c>
      <c r="C711" s="13" t="s">
        <v>50</v>
      </c>
      <c r="D711" s="7" t="s">
        <v>36</v>
      </c>
      <c r="E711" s="6"/>
      <c r="F711" s="10" t="s">
        <v>4020</v>
      </c>
      <c r="G711" s="25" t="s">
        <v>3811</v>
      </c>
      <c r="H711" s="25"/>
      <c r="I711" s="6" t="s">
        <v>1051</v>
      </c>
      <c r="J711" s="17" t="s">
        <v>168</v>
      </c>
      <c r="K711" s="25" t="s">
        <v>4017</v>
      </c>
      <c r="L711" s="25" t="s">
        <v>4021</v>
      </c>
      <c r="M711" s="13" t="s">
        <v>43</v>
      </c>
      <c r="N711" s="10" t="s">
        <v>4003</v>
      </c>
      <c r="O711" s="10" t="s">
        <v>4010</v>
      </c>
      <c r="P711" s="12"/>
      <c r="Q711" s="13"/>
      <c r="R711" s="12"/>
      <c r="S711" s="12"/>
      <c r="T711" s="12"/>
      <c r="U711" s="12"/>
      <c r="V711" s="12"/>
      <c r="W711" s="12"/>
      <c r="X711" s="13"/>
      <c r="Y711" s="6" t="s">
        <v>3413</v>
      </c>
      <c r="Z711" s="9" t="s">
        <v>4022</v>
      </c>
      <c r="AA711" s="12" t="str">
        <f t="shared" si="1"/>
        <v>{"id":"M6-G-22a-E-2-EN-EN","stimulus":"&lt;p&gt;What is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AB711" s="13" t="str">
        <f t="shared" si="2"/>
        <v>M6-G-22a-E-2</v>
      </c>
      <c r="AC711" s="13" t="str">
        <f t="shared" si="3"/>
        <v>M6-G-22a-E-2-EN</v>
      </c>
      <c r="AD711" s="8" t="s">
        <v>47</v>
      </c>
      <c r="AE711" s="13"/>
      <c r="AF711" s="8" t="s">
        <v>48</v>
      </c>
      <c r="AG711" s="8" t="s">
        <v>49</v>
      </c>
    </row>
    <row r="712" ht="112.5" customHeight="1">
      <c r="A712" s="6" t="s">
        <v>3998</v>
      </c>
      <c r="B712" s="6" t="s">
        <v>3999</v>
      </c>
      <c r="C712" s="13" t="s">
        <v>50</v>
      </c>
      <c r="D712" s="7" t="s">
        <v>36</v>
      </c>
      <c r="E712" s="6"/>
      <c r="F712" s="10" t="s">
        <v>4023</v>
      </c>
      <c r="G712" s="25" t="s">
        <v>3811</v>
      </c>
      <c r="H712" s="25" t="s">
        <v>4024</v>
      </c>
      <c r="I712" s="6" t="s">
        <v>1051</v>
      </c>
      <c r="J712" s="17" t="s">
        <v>168</v>
      </c>
      <c r="K712" s="25" t="s">
        <v>4017</v>
      </c>
      <c r="L712" s="10" t="s">
        <v>4025</v>
      </c>
      <c r="M712" s="13" t="s">
        <v>43</v>
      </c>
      <c r="N712" s="10" t="s">
        <v>4003</v>
      </c>
      <c r="O712" s="10" t="s">
        <v>4014</v>
      </c>
      <c r="P712" s="12"/>
      <c r="Q712" s="13"/>
      <c r="R712" s="12"/>
      <c r="S712" s="12"/>
      <c r="T712" s="12"/>
      <c r="U712" s="12"/>
      <c r="V712" s="12"/>
      <c r="W712" s="12"/>
      <c r="X712" s="13"/>
      <c r="Y712" s="6" t="s">
        <v>3413</v>
      </c>
      <c r="Z712" s="9" t="s">
        <v>4026</v>
      </c>
      <c r="AA712" s="12" t="str">
        <f t="shared" si="1"/>
        <v>{"id":"M6-G-22a-E-3-EN-EN","stimulus":"&lt;p&gt;What is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AB712" s="13" t="str">
        <f t="shared" si="2"/>
        <v>M6-G-22a-E-3</v>
      </c>
      <c r="AC712" s="13" t="str">
        <f t="shared" si="3"/>
        <v>M6-G-22a-E-3-EN</v>
      </c>
      <c r="AD712" s="8" t="s">
        <v>47</v>
      </c>
      <c r="AE712" s="13"/>
      <c r="AF712" s="8" t="s">
        <v>48</v>
      </c>
      <c r="AG712" s="8" t="s">
        <v>49</v>
      </c>
    </row>
    <row r="713" ht="112.5" customHeight="1">
      <c r="A713" s="6" t="s">
        <v>3998</v>
      </c>
      <c r="B713" s="6" t="s">
        <v>3999</v>
      </c>
      <c r="C713" s="13" t="s">
        <v>69</v>
      </c>
      <c r="D713" s="7" t="s">
        <v>36</v>
      </c>
      <c r="E713" s="6"/>
      <c r="F713" s="11" t="s">
        <v>4027</v>
      </c>
      <c r="G713" s="24" t="s">
        <v>4028</v>
      </c>
      <c r="H713" s="25" t="s">
        <v>4029</v>
      </c>
      <c r="I713" s="6" t="s">
        <v>212</v>
      </c>
      <c r="J713" s="6" t="s">
        <v>103</v>
      </c>
      <c r="K713" s="11" t="s">
        <v>4030</v>
      </c>
      <c r="L713" s="24" t="s">
        <v>4031</v>
      </c>
      <c r="M713" s="8" t="s">
        <v>577</v>
      </c>
      <c r="N713" s="10" t="s">
        <v>4003</v>
      </c>
      <c r="O713" s="10" t="s">
        <v>4032</v>
      </c>
      <c r="P713" s="12"/>
      <c r="Q713" s="13"/>
      <c r="R713" s="12"/>
      <c r="S713" s="9" t="s">
        <v>4033</v>
      </c>
      <c r="T713" s="9" t="s">
        <v>4034</v>
      </c>
      <c r="U713" s="9" t="s">
        <v>4035</v>
      </c>
      <c r="V713" s="9" t="s">
        <v>4036</v>
      </c>
      <c r="W713" s="12"/>
      <c r="X713" s="13"/>
      <c r="Y713" s="6" t="s">
        <v>3413</v>
      </c>
      <c r="Z713" s="9" t="s">
        <v>4037</v>
      </c>
      <c r="AA713" s="12" t="str">
        <f t="shared" si="1"/>
        <v>{"id":"M6-G-22a-A-1-EN-EN","seed":{"parameters":[{"name":"Q1","label":null,"min":5,"max":10,"step":1}],"uniques":true},"scaffolding":[{"id":"step-0","stimulus":"&lt;p&gt;Calculate the area of a wall clock in the shape of a regular octagon with side {{Q1}} cm and apothem {{T1}} cm.&lt;/p&gt;","template":"&lt;p&gt;The area measures {{response}} cm&lt;sup&gt;2&lt;/sup&gt;.&lt;/p&gt;","seed":{"calculated":[{"name":"T1","label":"{{function}}","function":"Lemonlib.round({{Q1}}/0.83,1)","temp":true},{"name":"0-A1","label":"{{function}}","function":" Lemonlib.round(8*{{Q1}}*{{T1}}/2,2) "}]},"algorithm":{"name":"calculateOperation","params":{"method":"equivSymbolic","keyboard":"INTERMEDIATE"}}},{"id":"step-1","stimulus":"&lt;p&gt;What are the measurements of this octagon?&lt;/p&gt;","template":"&lt;p style=\"text-align:center;\"&gt;Side = {{response}} cm&lt;/p&gt;&lt;p style=\"text-align:center;\"&gt;Apothem = {{response}} cm&lt;/p&gt;","seed":{"calculated":[{"name":"1-A1","label":"{{function}}","function":"{{Q1}}"},{"name":"1-A2","label":"{{function}}","function":"Lemonlib.round({{Q1}}/0.83,1)"}]},"algorithm":{"name":"calculateOperation","params":{"method":"equivLiteral","keyboard":"INTERMEDIATE"}}},{"id":"step-2","stimulus":"&lt;p&gt;What needs to be calculated?&lt;/p&gt;","seed":{"calculated":[{"name":"2-A1","label":"&lt;p&gt;The area of an octagon.&lt;/p&gt;"},{"name":"2-A2","label":"&lt;p&gt;The perimeter of an octagon.&lt;/p&gt;","incorrect":true},{"name":"2-A3","label":"&lt;p&gt;The volume of an octagon.&lt;/p&gt;","incorrect":true}]},"algorithm":{"name":"trueFalse","template":"Multiple choice – standard","params":{"countCorrect":1,"countIncorrect":2}}},{"id":"step-3","stimulus":"&lt;p&gt;What is the formula to calculate the area of an octagon?&lt;/p&gt;","seed":{"calculated":[{"name":"3-A1","label":"&lt;p&gt;Area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octagon.&lt;/p&gt;","template":"&lt;p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AB713" s="13" t="str">
        <f t="shared" si="2"/>
        <v>M6-G-22a-A-1</v>
      </c>
      <c r="AC713" s="13" t="str">
        <f t="shared" si="3"/>
        <v>M6-G-22a-A-1-EN</v>
      </c>
      <c r="AD713" s="8" t="s">
        <v>47</v>
      </c>
      <c r="AE713" s="8"/>
      <c r="AF713" s="8" t="s">
        <v>48</v>
      </c>
      <c r="AG713" s="8" t="s">
        <v>49</v>
      </c>
    </row>
    <row r="714" ht="112.5" customHeight="1">
      <c r="A714" s="6" t="s">
        <v>3998</v>
      </c>
      <c r="B714" s="6" t="s">
        <v>3999</v>
      </c>
      <c r="C714" s="13" t="s">
        <v>69</v>
      </c>
      <c r="D714" s="7" t="s">
        <v>36</v>
      </c>
      <c r="E714" s="6"/>
      <c r="F714" s="11" t="s">
        <v>4038</v>
      </c>
      <c r="G714" s="24" t="s">
        <v>4039</v>
      </c>
      <c r="H714" s="25" t="s">
        <v>4040</v>
      </c>
      <c r="I714" s="6" t="s">
        <v>212</v>
      </c>
      <c r="J714" s="6" t="s">
        <v>103</v>
      </c>
      <c r="K714" s="11" t="s">
        <v>4041</v>
      </c>
      <c r="L714" s="24" t="s">
        <v>4042</v>
      </c>
      <c r="M714" s="8" t="s">
        <v>577</v>
      </c>
      <c r="N714" s="10" t="s">
        <v>4003</v>
      </c>
      <c r="O714" s="10" t="s">
        <v>4043</v>
      </c>
      <c r="P714" s="12"/>
      <c r="Q714" s="13"/>
      <c r="R714" s="12"/>
      <c r="S714" s="9" t="s">
        <v>4044</v>
      </c>
      <c r="T714" s="9" t="s">
        <v>4045</v>
      </c>
      <c r="U714" s="9" t="s">
        <v>4035</v>
      </c>
      <c r="V714" s="9" t="s">
        <v>4046</v>
      </c>
      <c r="W714" s="12"/>
      <c r="X714" s="13"/>
      <c r="Y714" s="6" t="s">
        <v>3413</v>
      </c>
      <c r="Z714" s="9" t="s">
        <v>4047</v>
      </c>
      <c r="AA714" s="12" t="str">
        <f t="shared" si="1"/>
        <v>{"id":"M6-G-22a-A-2-EN-EN","seed":{"parameters":[{"name":"Q1","label":null,"min":10,"max":20,"step":1}],"uniques":true},"scaffolding":[{"id":"step-0","stimulus":"&lt;p&gt;The base of a circus tent has the shape of a regular heptagon with sides of {{Q1}} m and an apothem of {{T1}} m. What is its area?&lt;/p&gt;","template":"&lt;p&gt;The area measures {{response}} m&lt;sup&gt;2&lt;/sup&gt;.&lt;/p&gt;","seed":{"calculated":[{"name":"T1","label":"{{function}}","function":"Lemonlib.round({{Q1}}/0.96,1)","temp":true},{"name":"0-A1","label":"{{function}}","function":" Lemonlib.round(7*{{Q1}}*{{T1}}/2,2) "}]},"algorithm":{"name":"calculateOperation","params":{"method":"equivSymbolic","keyboard":"INTERMEDIATE"}}},{"id":"step-1","stimulus":"&lt;p&gt;What are the measurements of this heptagon?&lt;/p&gt;","template":"&lt;p style=\"text-align:center;\"&gt;Side = {{response}} m&lt;/p&gt;&lt;p style=\"text-align:center;\"&gt;Apothem = {{response}} m&lt;/p&gt;","seed":{"calculated":[{"name":"1-A1","label":"{{function}}","function":"{{Q1}}"},{"name":"1-A2","label":"{{function}}","function":"Lemonlib.round({{Q1}}/0.96,1)"}]},"algorithm":{"name":"calculateOperation","params":{"method":"equivLiteral","keyboard":"INTERMEDIATE"}}},{"id":"step-2","stimulus":"&lt;p&gt;What needs to be calculated?&lt;/p&gt;","seed":{"calculated":[{"name":"2-A1","label":"&lt;p&gt;The area of a heptagon.&lt;/p&gt;"},{"name":"2-A2","label":"&lt;p&gt;The perimeter of a heptagon.&lt;/p&gt;","incorrect":true},{"name":"2-A3","label":"&lt;p&gt;The volume of a heptagon.&lt;/p&gt;","incorrect":true}]},"algorithm":{"name":"trueFalse","template":"Multiple choice – standard","params":{"countCorrect":1,"countIncorrect":2}}},{"id":"step-3","stimulus":"&lt;p&gt;What formula is used to calculate the area of a heptagon?&lt;/p&gt;","seed":{"calculated":[{"name":"3-A1","label":"&lt;p&gt;Area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heptagon.&lt;/p&gt;","template":"&lt;p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AB714" s="13" t="str">
        <f t="shared" si="2"/>
        <v>M6-G-22a-A-2</v>
      </c>
      <c r="AC714" s="13" t="str">
        <f t="shared" si="3"/>
        <v>M6-G-22a-A-2-EN</v>
      </c>
      <c r="AD714" s="8" t="s">
        <v>47</v>
      </c>
      <c r="AE714" s="8"/>
      <c r="AF714" s="8" t="s">
        <v>48</v>
      </c>
      <c r="AG714" s="8" t="s">
        <v>49</v>
      </c>
    </row>
    <row r="715" ht="112.5" customHeight="1">
      <c r="A715" s="6" t="s">
        <v>3998</v>
      </c>
      <c r="B715" s="6" t="s">
        <v>3999</v>
      </c>
      <c r="C715" s="13" t="s">
        <v>69</v>
      </c>
      <c r="D715" s="7" t="s">
        <v>36</v>
      </c>
      <c r="E715" s="6"/>
      <c r="F715" s="11" t="s">
        <v>4048</v>
      </c>
      <c r="G715" s="24" t="s">
        <v>4049</v>
      </c>
      <c r="H715" s="25"/>
      <c r="I715" s="6" t="s">
        <v>212</v>
      </c>
      <c r="J715" s="6" t="s">
        <v>103</v>
      </c>
      <c r="K715" s="11" t="s">
        <v>4050</v>
      </c>
      <c r="L715" s="24" t="s">
        <v>4051</v>
      </c>
      <c r="M715" s="8" t="s">
        <v>577</v>
      </c>
      <c r="N715" s="10" t="s">
        <v>4003</v>
      </c>
      <c r="O715" s="10" t="s">
        <v>4052</v>
      </c>
      <c r="P715" s="12"/>
      <c r="Q715" s="13"/>
      <c r="R715" s="12"/>
      <c r="S715" s="9" t="s">
        <v>4053</v>
      </c>
      <c r="T715" s="9" t="s">
        <v>4054</v>
      </c>
      <c r="U715" s="9" t="s">
        <v>4035</v>
      </c>
      <c r="V715" s="9" t="s">
        <v>4055</v>
      </c>
      <c r="W715" s="12"/>
      <c r="X715" s="13"/>
      <c r="Y715" s="6" t="s">
        <v>3413</v>
      </c>
      <c r="Z715" s="9" t="s">
        <v>4056</v>
      </c>
      <c r="AA715" s="12" t="str">
        <f t="shared" si="1"/>
        <v>{
    "id": "M6-G-22a-A-3-EN-EN",
    "seed": {
        "parameters": [
            {
                "name": "Q1",
                "label": null,
                "list": [
                    2,
                    3,
                    4,
                    5,
                    6
                ]
            }
        ],
        "uniques": true
    },
    "scaffolding": [
        {
            "id": "step-0",
            "stimulus": "&lt;p&gt;A window is shaped like a regular pentagon with side {{Q1}} dm and apothem {{T1}} dm. What is its area? Express the result with two decimal digits if necessary.&lt;/p&gt;",
            "template": "&lt;p&gt;The area is {{response}} dm&lt;sup&gt;2&lt;/sup&gt;.&lt;/p&gt;",
            "seed": {
                "calculated": [
                    {
                        "name": "T1",
                        "label": "{{function}}",
                        "function": "Lemonlib.round({{Q1}}/1.45, 2)",
                        "temp": true
                    },
                    {
                        "name": "0-A1",
                        "label": "{{function}}",
                        "function": " Lemonlib.round(5*{{Q1}}*{{T1}}/2,2)"
                    }
                ]
            },
            "algorithm": {
                "name": "calculateOperation",
                "params": {
                    "method": "equivLiteral",
                    "keyboard": "INTERMEDIATE"
                }
            }
        },
        {
            "id": "step-1",
            "stimulus": "&lt;p&gt;What are the measurements of this pentagon?&lt;/p&gt;",
            "template": "&lt;p style=\"text-align:center;\"&gt;Side = {{response}} cm&lt;/p&gt;&lt;p style=\"text-align:center;\"&gt;Apothem = {{response}} cm&lt;/p&gt;",
            "seed": {
                "calculated": [
                    {
                        "name": "1-A1",
                        "label": "{{function}}",
                        "function": "{{Q1}}"
                    },
                    {
                        "name": "1-A2",
                        "label": "{{function}}",
                        "function": "Lemonlib.round({{Q1}}/1.45,2)"
                    }
                ]
            },
            "algorithm": {
                "name": "calculateOperation",
                "params": {
                    "method": "equivLiteral",
                    "keyboard": "INTERMEDIATE"
                }
            }
        },
        {
            "id": "step-2",
            "stimulus": "&lt;p&gt;What needs to be calculated?&lt;/p&gt;",
            "seed": {
                "calculated": [
                    {
                        "name": "2-A1",
                        "label": "&lt;p&gt;The area of a pentagon.&lt;/p&gt;"
                    },
                    {
                        "name": "2-A2",
                        "label": "&lt;p&gt;The perimeter of a pentagon.&lt;/p&gt;",
                        "incorrect": true
                    },
                    {
                        "name": "2-A3",
                        "label": "&lt;p&gt;The volume of a pentagon.&lt;/p&gt;",
                        "incorrect": true
                    }
                ]
            },
            "algorithm": {
                "name": "trueFalse",
                "template": "Multiple choice – standard",
                "params": {
                    "countCorrect": 1,
                    "countIncorrect": 2
                }
            }
        },
        {
            "id": "step-3",
            "stimulus": "&lt;p&gt;Which formula is used to calculate the area of a pentagon?&lt;/p&gt;",
            "seed": {
                "calculated": [
                    {
                        "name": "3-A1",
                        "label": "&lt;p&gt;Area = &lt;span class=\"fr-math-v2 fr-draggable\" contenteditable=\"false\" data-original-math=\"\\(\\frac{\\text{perimeter × apothem}}{\\text{2}}\\)\" draggable=\"true\"&gt;\\(\\frac{\\text{perimeter × apothem}}{\\text{2}}\\)&lt;/span&gt;&lt;/p&gt;"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pentagon. Round the result to the hundredths.&lt;/p&gt;",
            "template": "&lt;p&gt;Area = &lt;span class=\"fr-math-v2 fr-draggable\" contenteditable=\"false\" data-original-math=\"\\(\\frac{\\text{perimeter} \\ \\times \\ \\text{apothem}}{2}\\)\" draggable=\"true\"&gt;\\(\\frac{\\text{perimeter} \\ \\times \\ \\text{apothem}}{\\text{2}}\\)&lt;/span&gt; = &lt;span class=\"fr-math-v2 fr-draggable\" contenteditable=\"false\" data-original-math=\"\\(\\frac{5 \\ \\times \\ {{Q1}} \\ \\times \\ {{T1}}}{2}\\)\" draggable=\"true\"&gt;\\(\\frac{5 \\ \\times \\ {{Q1}} \\ \\times \\ {{T1}}}{2}\\)&lt;/span&gt; = {{response}} dm&lt;sup&gt;2&lt;/sup&gt;&lt;/p&gt;",
            "seed": {
                "calculated": [
                    {
                        "name": "T1",
                        "label": "{{function}}",
                        "function": " Lemonlib.round({{Q1}}/1.45,2)",
                        "temp": true
                    },
                    {
                        "name": "4-A1",
                        "label": "{{function}}",
                        "function": "Lemonlib.round(5*{{Q1}}*{{T1}}/2,2) "
                    }
                ]
            },
            "algorithm": {
                "name": "calculateOperation",
                "params": {
                    "method": "equivLiteral",
                    "keyboard": "INTERMEDIATE"
                }
            }
        }
    ]
}</v>
      </c>
      <c r="AB715" s="13" t="str">
        <f t="shared" si="2"/>
        <v>M6-G-22a-A-3</v>
      </c>
      <c r="AC715" s="13" t="str">
        <f t="shared" si="3"/>
        <v>M6-G-22a-A-3-EN</v>
      </c>
      <c r="AD715" s="8" t="s">
        <v>47</v>
      </c>
      <c r="AE715" s="8"/>
      <c r="AF715" s="8" t="s">
        <v>48</v>
      </c>
      <c r="AG715" s="8" t="s">
        <v>49</v>
      </c>
    </row>
    <row r="716" ht="112.5" customHeight="1">
      <c r="A716" s="6" t="s">
        <v>4057</v>
      </c>
      <c r="B716" s="6" t="s">
        <v>4058</v>
      </c>
      <c r="C716" s="13" t="s">
        <v>35</v>
      </c>
      <c r="D716" s="7" t="s">
        <v>36</v>
      </c>
      <c r="E716" s="6"/>
      <c r="F716" s="10" t="s">
        <v>4059</v>
      </c>
      <c r="G716" s="25" t="s">
        <v>3897</v>
      </c>
      <c r="H716" s="25" t="s">
        <v>4060</v>
      </c>
      <c r="I716" s="21" t="s">
        <v>1051</v>
      </c>
      <c r="J716" s="17" t="s">
        <v>852</v>
      </c>
      <c r="K716" s="24" t="s">
        <v>4061</v>
      </c>
      <c r="L716" s="25" t="s">
        <v>4062</v>
      </c>
      <c r="M716" s="13" t="s">
        <v>43</v>
      </c>
      <c r="N716" s="10" t="s">
        <v>4063</v>
      </c>
      <c r="O716" s="10" t="s">
        <v>4064</v>
      </c>
      <c r="P716" s="12"/>
      <c r="Q716" s="13"/>
      <c r="R716" s="12"/>
      <c r="S716" s="12"/>
      <c r="T716" s="12"/>
      <c r="U716" s="12"/>
      <c r="V716" s="12"/>
      <c r="W716" s="12"/>
      <c r="X716" s="13"/>
      <c r="Y716" s="6" t="s">
        <v>3413</v>
      </c>
      <c r="Z716" s="9" t="s">
        <v>4065</v>
      </c>
      <c r="AA716" s="12" t="str">
        <f t="shared" si="1"/>
        <v>{"id":"M6-G-23a-I-1-EN-EN","stimulus":"&lt;p&gt;Select the area of this circle.&lt;/p&gt;&lt;div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AB716" s="13" t="str">
        <f t="shared" si="2"/>
        <v>M6-G-23a-I-1</v>
      </c>
      <c r="AC716" s="13" t="str">
        <f t="shared" si="3"/>
        <v>M6-G-23a-I-1-EN</v>
      </c>
      <c r="AD716" s="8" t="s">
        <v>47</v>
      </c>
      <c r="AE716" s="13"/>
      <c r="AF716" s="8" t="s">
        <v>48</v>
      </c>
      <c r="AG716" s="8" t="s">
        <v>49</v>
      </c>
    </row>
    <row r="717" ht="112.5" customHeight="1">
      <c r="A717" s="6" t="s">
        <v>4057</v>
      </c>
      <c r="B717" s="6" t="s">
        <v>4058</v>
      </c>
      <c r="C717" s="13" t="s">
        <v>50</v>
      </c>
      <c r="D717" s="7" t="s">
        <v>36</v>
      </c>
      <c r="E717" s="6"/>
      <c r="F717" s="11" t="s">
        <v>4066</v>
      </c>
      <c r="G717" s="25" t="s">
        <v>3811</v>
      </c>
      <c r="H717" s="25" t="s">
        <v>4067</v>
      </c>
      <c r="I717" s="21" t="s">
        <v>1051</v>
      </c>
      <c r="J717" s="6" t="s">
        <v>103</v>
      </c>
      <c r="K717" s="24" t="s">
        <v>4068</v>
      </c>
      <c r="L717" s="25" t="s">
        <v>4069</v>
      </c>
      <c r="M717" s="13" t="s">
        <v>43</v>
      </c>
      <c r="N717" s="10" t="s">
        <v>4063</v>
      </c>
      <c r="O717" s="10" t="s">
        <v>4064</v>
      </c>
      <c r="P717" s="12"/>
      <c r="Q717" s="13"/>
      <c r="R717" s="12"/>
      <c r="S717" s="12"/>
      <c r="T717" s="12"/>
      <c r="U717" s="12"/>
      <c r="V717" s="12"/>
      <c r="W717" s="12"/>
      <c r="X717" s="13"/>
      <c r="Y717" s="6" t="s">
        <v>3413</v>
      </c>
      <c r="Z717" s="9" t="s">
        <v>4070</v>
      </c>
      <c r="AA717" s="12" t="str">
        <f t="shared" si="1"/>
        <v>{"id":"M6-G-23a-E-1-EN-EN","stimulus":"&lt;p&gt;Calculate the area of this circle. Use the value of π with two decimals.&lt;/p&gt;&lt;div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cm&lt;sup&gt;2&lt;/sup&gt;&lt;/p&gt;","seed":{"parameters":[{"name":"Q1","label":null,"min":2,"max":15,"step":1}],"calculated":[{"name":"A1","label":"{{function}}","function":" Lemonlib.round(3.14*{{Q1}}*{{Q1}},2)"}],"uniques":true},"algorithm":{"name":"calculateOperation","params":{"method":"equivLiteral","keyboard":"INTERMEDIATE"}}}</v>
      </c>
      <c r="AB717" s="13" t="str">
        <f t="shared" si="2"/>
        <v>M6-G-23a-E-1</v>
      </c>
      <c r="AC717" s="13" t="str">
        <f t="shared" si="3"/>
        <v>M6-G-23a-E-1-EN</v>
      </c>
      <c r="AD717" s="8" t="s">
        <v>47</v>
      </c>
      <c r="AE717" s="13"/>
      <c r="AF717" s="8" t="s">
        <v>48</v>
      </c>
      <c r="AG717" s="8" t="s">
        <v>49</v>
      </c>
    </row>
    <row r="718" ht="112.5" customHeight="1">
      <c r="A718" s="8" t="s">
        <v>4057</v>
      </c>
      <c r="B718" s="6" t="s">
        <v>4058</v>
      </c>
      <c r="C718" s="13" t="s">
        <v>69</v>
      </c>
      <c r="D718" s="7" t="s">
        <v>36</v>
      </c>
      <c r="E718" s="6"/>
      <c r="F718" s="11" t="s">
        <v>4071</v>
      </c>
      <c r="G718" s="11" t="s">
        <v>4072</v>
      </c>
      <c r="H718" s="10" t="s">
        <v>4073</v>
      </c>
      <c r="I718" s="6" t="s">
        <v>212</v>
      </c>
      <c r="J718" s="6" t="s">
        <v>103</v>
      </c>
      <c r="K718" s="10" t="s">
        <v>4074</v>
      </c>
      <c r="L718" s="11" t="s">
        <v>4069</v>
      </c>
      <c r="M718" s="8" t="s">
        <v>577</v>
      </c>
      <c r="N718" s="11" t="s">
        <v>4063</v>
      </c>
      <c r="O718" s="11" t="s">
        <v>4075</v>
      </c>
      <c r="P718" s="12"/>
      <c r="Q718" s="13"/>
      <c r="R718" s="12"/>
      <c r="S718" s="9" t="s">
        <v>4076</v>
      </c>
      <c r="T718" s="9" t="s">
        <v>4077</v>
      </c>
      <c r="U718" s="9" t="s">
        <v>4078</v>
      </c>
      <c r="V718" s="9" t="s">
        <v>4079</v>
      </c>
      <c r="W718" s="12"/>
      <c r="X718" s="13"/>
      <c r="Y718" s="6" t="s">
        <v>3413</v>
      </c>
      <c r="Z718" s="9" t="s">
        <v>4080</v>
      </c>
      <c r="AA718" s="12" t="str">
        <f t="shared" si="1"/>
        <v>{
    "id": "M6-G-23a-A-1-EN-EN",
    "seed": {
        "parameters": [
            {
                "name": "Q1",
                "label": null,
                "list": [
                    2,
                    3,
                    4,
                    5,
                    6
                ]
            }
        ],
        "uniques": true
    },
    "scaffolding": [
        {
            "id": "step-0",
            "stimulus": "&lt;p&gt;A dressmaker uses circular sequins with a radius of {{Q1}} mm to make dresses. What is the area of each one? Use the value of π with two decimals.&lt;/p&gt;",
            "template": "&lt;p&gt;The area of each sequin is {{response}} mm&lt;sup&gt;2&lt;/sup&gt;.&lt;/p&gt;",
            "seed": {
                "calculated": [
                    {
                        "name": "0-A1",
                        "label": "{{function}}",
                        "function": " Lemonlib.round(3.14*{{Q1}}*{{Q1}},2)"
                    }
                ]
            },
            "algorithm": {
                "name": "calculateOperation",
                "params": {
                    "method": "equivLiteral",
                    "keyboard": "INTERMEDIATE"
                }
            }
        },
        {
            "id": "step-1",
            "stimulus": "&lt;p&gt;What is the radius of each sequin?&lt;/p&gt;",
            "template": "&lt;p style=\"text-align:center;\"&gt;Radius = {{response}} mm&lt;/p&gt;",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mm&lt;sup&gt;2&lt;/sup&gt;&lt;/p&gt;",
            "seed": {
                "calculated": [
                    {
                        "name": "4-A1",
                        "label": "{{function}}",
                        "function": "Lemonlib.round(3.14*{{Q1}}*{{Q1}},2) "
                    }
                ]
            },
            "algorithm": {
                "name": "calculateOperation",
                "params": {
                    "method": "equivLiteral",
                    "keyboard": "INTERMEDIATE"
                }
            }
        }
    ]
}</v>
      </c>
      <c r="AB718" s="13" t="str">
        <f t="shared" si="2"/>
        <v>M6-G-23a-A-1</v>
      </c>
      <c r="AC718" s="13" t="str">
        <f t="shared" si="3"/>
        <v>M6-G-23a-A-1-EN</v>
      </c>
      <c r="AD718" s="8" t="s">
        <v>47</v>
      </c>
      <c r="AE718" s="13"/>
      <c r="AF718" s="8" t="s">
        <v>48</v>
      </c>
      <c r="AG718" s="8" t="s">
        <v>49</v>
      </c>
    </row>
    <row r="719" ht="112.5" customHeight="1">
      <c r="A719" s="6" t="s">
        <v>4057</v>
      </c>
      <c r="B719" s="6" t="s">
        <v>4058</v>
      </c>
      <c r="C719" s="13" t="s">
        <v>69</v>
      </c>
      <c r="D719" s="7" t="s">
        <v>36</v>
      </c>
      <c r="E719" s="6"/>
      <c r="F719" s="11" t="s">
        <v>4081</v>
      </c>
      <c r="G719" s="11" t="s">
        <v>4082</v>
      </c>
      <c r="H719" s="10"/>
      <c r="I719" s="6" t="s">
        <v>212</v>
      </c>
      <c r="J719" s="6" t="s">
        <v>103</v>
      </c>
      <c r="K719" s="10" t="s">
        <v>4083</v>
      </c>
      <c r="L719" s="11" t="s">
        <v>4069</v>
      </c>
      <c r="M719" s="8" t="s">
        <v>577</v>
      </c>
      <c r="N719" s="11" t="s">
        <v>4063</v>
      </c>
      <c r="O719" s="11" t="s">
        <v>4084</v>
      </c>
      <c r="P719" s="12"/>
      <c r="Q719" s="13"/>
      <c r="R719" s="12"/>
      <c r="S719" s="9" t="s">
        <v>4085</v>
      </c>
      <c r="T719" s="9" t="s">
        <v>4077</v>
      </c>
      <c r="U719" s="9" t="s">
        <v>4078</v>
      </c>
      <c r="V719" s="9" t="s">
        <v>4086</v>
      </c>
      <c r="W719" s="12"/>
      <c r="X719" s="13"/>
      <c r="Y719" s="6" t="s">
        <v>3413</v>
      </c>
      <c r="Z719" s="9" t="s">
        <v>4087</v>
      </c>
      <c r="AA719" s="12" t="str">
        <f t="shared" si="1"/>
        <v>{"id":"M6-G-23a-A-2-EN-EN","seed":{"parameters":[{"name":"Q1","label":null,"min":5,"max":15,"step":1}],"uniques":true},"scaffolding":[{"id":"step-0","stimulus":"&lt;p&gt;A circular plaza has a radius of {{Q1}} m. How much is its area? Use the value of π with two decimals.&lt;/p&gt;","template":"&lt;p&gt;The area of the plaza is {{response}} m&lt;sup&gt;2&lt;/sup&gt;.&lt;/p&gt;","seed":{"calculated":[{"name":"0-A1","label":"{{function}}","function":" Lemonlib.round(3.14*{{Q1}}*{{Q1}},2)"}]},"algorithm":{"name":"calculateOperation","params":{"method":"equivLiteral","keyboard":"INTERMEDIATE"}}},{"id":"step-1","stimulus":"&lt;p&gt;What is the radius of the plaza?&lt;/p&gt;","template":"&lt;p style=\"text-align:center;\"&gt;Radius = {{response}} m&lt;/p&gt;","seed":{"calculated":[{"name":"1-A1","label":"{{function}}","function":"{{Q1}}"}]},"algorithm":{"name":"calculateOperation","params":{"method":"equivLiteral","keyboard":"INTERMEDIATE"}}},{"id":"step-2","stimulus":"&lt;p&gt;What needs to be calculated?&lt;/p&gt;","seed":{"calculated":[{"name":"2-A1","label":"&lt;p&gt;The area of the circle.&lt;/p&gt;"},{"name":"2-A2","label":"&lt;p&gt;The perimeter of the circle.&lt;/p&gt;","incorrect":true},{"name":"2-A3","label":"&lt;p&gt;The volume of the circle.&lt;/p&gt;","incorrect":true}]},"algorithm":{"name":"trueFalse","template":"Multiple choice – standard","params":{"countCorrect":1,"countIncorrect":2}}},{"id":"step-3","stimulus":"&lt;p&gt;What is the formula for the area of the circle?&lt;/p&gt;","seed":{"calculated":[{"name":"3-A1","label":"&lt;p&gt;Area = π × radius&lt;sup&gt;2&lt;/sup&gt;&lt;/p&gt;"},{"name":"3-A2","label":"&lt;p&gt;Area = 2 × π × radius&lt;/p&gt;","incorrect":true},{"name":"3-A3","label":"&lt;p&gt;Area = 2 × π × radius&lt;sup&gt;2&lt;/sup&gt;&lt;/p&gt;","incorrect":true}]},"algorithm":{"name":"trueFalse","template":"Multiple choice – standard","params":{"countCorrect":1,"countIncorrect":2,
                    "showCheckIcon": false,
                    "columns": 3}}},{"id":"step-4","stimulus":"&lt;p&gt;Therefore, calculate the area of this circle.&lt;/p&gt;","template":"&lt;p style=\"text-align:center;\"&gt;Area = π × radius&lt;sup&gt;2&lt;/sup&gt; = 3.14 × {{Q1}}&lt;sup&gt;2&lt;/sup&gt; = {{response}} m&lt;sup&gt;2&lt;/sup&gt;&lt;/p&gt;","seed":{"calculated":[{"name":"4-A1","label":"{{function}}","function":"Lemonlib.round(3.14*{{Q1}}*{{Q1}},2)"}]},"algorithm":{"name":"calculateOperation","params":{"method":"equivLiteral","keyboard":"INTERMEDIATE"}}}]}</v>
      </c>
      <c r="AB719" s="13" t="str">
        <f t="shared" si="2"/>
        <v>M6-G-23a-A-2</v>
      </c>
      <c r="AC719" s="13" t="str">
        <f t="shared" si="3"/>
        <v>M6-G-23a-A-2-EN</v>
      </c>
      <c r="AD719" s="8" t="s">
        <v>47</v>
      </c>
      <c r="AE719" s="13"/>
      <c r="AF719" s="8" t="s">
        <v>48</v>
      </c>
      <c r="AG719" s="8" t="s">
        <v>49</v>
      </c>
    </row>
    <row r="720" ht="112.5" customHeight="1">
      <c r="A720" s="6" t="s">
        <v>4057</v>
      </c>
      <c r="B720" s="6" t="s">
        <v>4058</v>
      </c>
      <c r="C720" s="13" t="s">
        <v>69</v>
      </c>
      <c r="D720" s="7" t="s">
        <v>36</v>
      </c>
      <c r="E720" s="6"/>
      <c r="F720" s="11" t="s">
        <v>4088</v>
      </c>
      <c r="G720" s="11" t="s">
        <v>4089</v>
      </c>
      <c r="H720" s="10" t="s">
        <v>4090</v>
      </c>
      <c r="I720" s="6" t="s">
        <v>212</v>
      </c>
      <c r="J720" s="6" t="s">
        <v>103</v>
      </c>
      <c r="K720" s="10" t="s">
        <v>4091</v>
      </c>
      <c r="L720" s="11" t="s">
        <v>4069</v>
      </c>
      <c r="M720" s="8" t="s">
        <v>577</v>
      </c>
      <c r="N720" s="11" t="s">
        <v>4063</v>
      </c>
      <c r="O720" s="11" t="s">
        <v>4064</v>
      </c>
      <c r="P720" s="12"/>
      <c r="Q720" s="13"/>
      <c r="R720" s="12"/>
      <c r="S720" s="9" t="s">
        <v>4092</v>
      </c>
      <c r="T720" s="9" t="s">
        <v>4077</v>
      </c>
      <c r="U720" s="9" t="s">
        <v>4078</v>
      </c>
      <c r="V720" s="9" t="s">
        <v>4093</v>
      </c>
      <c r="W720" s="12"/>
      <c r="X720" s="13"/>
      <c r="Y720" s="6" t="s">
        <v>3413</v>
      </c>
      <c r="Z720" s="9" t="s">
        <v>4094</v>
      </c>
      <c r="AA720" s="12" t="str">
        <f t="shared" si="1"/>
        <v>{
    "id": "M6-G-23a-A-3-EN-EN",
    "seed": {
        "parameters": [
            {
                "name": "Q1",
                "label": null,
                "list": [
                    10,
                    11,
                    12,
                    13,
                    14,
                    15
                ]
            }
        ],
        "uniques": true
    },
    "scaffolding": [
        {
            "id": "step-0",
            "stimulus": "&lt;p&gt;The portholes of a ship are circular in shape and have a radius of {{Q1}} cm. What is the area of each one? Use the value of π with two decimal places.&lt;/p&gt;",
            "template": "&lt;p&gt;Each porthole has an area of {{response}} cm&lt;sup&gt;2&lt;/sup&gt;.&lt;/p&gt;",
            "seed": {
                "calculated": [
                    {
                        "name": "0-A1",
                        "label": "{{function}}",
                        "function": " Lemonlib.round(3.14*{{Q1}}*{{Q1}},2)"
                    }
                ]
            },
            "algorithm": {
                "name": "calculateOperation",
                "params": {
                    "method": "equivLiteral",
                    "keyboard": "INTERMEDIATE"
                }
            }
        },
        {
            "id": "step-1",
            "stimulus": "&lt;p&gt;What is the radius of a porthole?&lt;/p&gt;",
            "template": "&lt;p style=\"text-align:center;\"&gt;Radius = {{response}} cm&lt;/p&gt;",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cm&lt;sup&gt;2&lt;/sup&gt;&lt;/p&gt;",
            "seed": {
                "calculated": [
                    {
                        "name": "4-A1",
                        "label": "{{function}}",
                        "function": "Lemonlib.round(3.14*{{Q1}}*{{Q1}},2) "
                    }
                ]
            },
            "algorithm": {
                "name": "calculateOperation",
                "params": {
                    "method": "equivLiteral",
                    "keyboard": "INTERMEDIATE"
                }
            }
        }
    ]
}</v>
      </c>
      <c r="AB720" s="13" t="str">
        <f t="shared" si="2"/>
        <v>M6-G-23a-A-3</v>
      </c>
      <c r="AC720" s="13" t="str">
        <f t="shared" si="3"/>
        <v>M6-G-23a-A-3-EN</v>
      </c>
      <c r="AD720" s="8" t="s">
        <v>47</v>
      </c>
      <c r="AE720" s="13"/>
      <c r="AF720" s="8" t="s">
        <v>48</v>
      </c>
      <c r="AG720" s="8" t="s">
        <v>49</v>
      </c>
    </row>
    <row r="721" ht="112.5" customHeight="1">
      <c r="A721" s="6" t="s">
        <v>4095</v>
      </c>
      <c r="B721" s="6" t="s">
        <v>4096</v>
      </c>
      <c r="C721" s="13" t="s">
        <v>35</v>
      </c>
      <c r="D721" s="7" t="s">
        <v>36</v>
      </c>
      <c r="E721" s="6"/>
      <c r="F721" s="57" t="s">
        <v>4097</v>
      </c>
      <c r="G721" s="11" t="s">
        <v>3811</v>
      </c>
      <c r="H721" s="10" t="s">
        <v>4098</v>
      </c>
      <c r="I721" s="6" t="s">
        <v>1051</v>
      </c>
      <c r="J721" s="8" t="s">
        <v>196</v>
      </c>
      <c r="K721" s="11" t="s">
        <v>4099</v>
      </c>
      <c r="L721" s="11" t="s">
        <v>4100</v>
      </c>
      <c r="M721" s="8" t="s">
        <v>577</v>
      </c>
      <c r="N721" s="11" t="s">
        <v>4101</v>
      </c>
      <c r="O721" s="11" t="s">
        <v>4101</v>
      </c>
      <c r="P721" s="12"/>
      <c r="Q721" s="13"/>
      <c r="R721" s="12"/>
      <c r="S721" s="59" t="s">
        <v>4102</v>
      </c>
      <c r="T721" s="59" t="s">
        <v>4103</v>
      </c>
      <c r="U721" s="59" t="s">
        <v>4104</v>
      </c>
      <c r="V721" s="12"/>
      <c r="W721" s="12"/>
      <c r="X721" s="13"/>
      <c r="Y721" s="6" t="s">
        <v>3413</v>
      </c>
      <c r="Z721" s="9" t="s">
        <v>4105</v>
      </c>
      <c r="AA721" s="12" t="str">
        <f t="shared" si="1"/>
        <v>{
    "id": "M6-G-24a-I-1-EN-EN",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
            "template": "&lt;p style=\"text-align:center;\"&gt;Area = {{response}} cm&lt;sup&gt;2&lt;/sup&gt;&lt;/p&gt;",
            "seed": {
                "calculated": [
                    {
                        "name": "T1",
                        "label": "{{function}}",
                        "function": "Lemonlib.round({{Q1}}*0.8, 1)",
                        "temp": true
                    },
                    {
                        "name": "T2",
                        "label": "{{function}}",
                        "function": "Lemonlib.round({{Q2}}*0.8, 1)",
                        "temp": true
                    },
                    {
                        "name": "T3",
                        "label": "{{function}}",
                        "function": "Lemonlib.round({{Q3}}*0.8, 1)",
                        "temp": true
                    },
                    {
                        "name": "0-A1",
                        "label": "{{function}} cm&lt;sup&gt;2&lt;/sup&gt;",
                        "function": "Lemonlib.round({{Q1}}*{{T1}}/2+{{Q1}}*{{Q1}}, 1)"
                    },
                    {
                        "name": "0-A2",
                        "label": "{{function}} cm&lt;sup&gt;2&lt;/sup&gt;",
                        "function": "Lemonlib.round({{Q2}}*{{T2}}/2+{{Q2}}*{{Q2}}, 1)",
                        "incorrect": true
                    },
                    {
                        "name": "0-A3",
                        "label": "{{function}} cm&lt;sup&gt;2&lt;/sup&gt;",
                        "function": "Lemonlib.round({{Q3}}*{{T3}}/2+{{Q3}}*{{Q3}},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
            "seed": {
                "calculated": [
                    {
                        "name": "T1",
                        "label": "{{function}}",
                        "function": "Lemonlib.round({{Q1}}*0.8, 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"Lemonlib.round({{Q1}}*0.8, 1)",
                        "temp": true
                    },
                    {
                        "name": "2-A2",
                        "label": "{{function}}",
                        "function": "Lemonlib.round({{Q1}}*{{T1}}/2,1)"
                    },
                    {
                        "name": "2-A3",
                        "label": "{{function}}",
                        "function": "Lemonlib.round({{Q1}}*{{Q1}},1)"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style=\"text-align:center;\"&gt;Area = {{T4}} + {{T5}} = {{response}} cm&lt;sup&gt;2&lt;/sup&gt;&lt;/p&gt;",
            "seed": {
                "calculated": [
                    {
                        "name": "T1",
                        "label": "{{function}}",
                        "function": "Lemonlib.round({{Q1}}*0.8, 1)",
                        "temp": true
                    },
                    {
                        "name": "T4",
                        "label": "{{function}}",
                        "function": "Lemonlib.round({{Q1}}*{{T1}}/2,1)",
                        "temp": true
                    },
                    {
                        "name": "T5",
                        "label": "{{function}}",
                        "function": "Lemonlib.round({{Q1}}*{{Q1}},1)",
                        "temp": true
                    },
                    {
                        "name": "3-A1",
                        "label": "{{function}}",
                        "function": "Lemonlib.round({{T4}}+{{T5}},1)"
                    }
                ]
            },
            "algorithm": {
                "name": "calculateOperation",
                "params": {
                    "method": "equivLiteral",
                    "keyboard": "INTERMEDIATE"
                }
            }
        }
    ]
}</v>
      </c>
      <c r="AB721" s="13" t="str">
        <f t="shared" si="2"/>
        <v>M6-G-24a-I-1</v>
      </c>
      <c r="AC721" s="13" t="str">
        <f t="shared" si="3"/>
        <v>M6-G-24a-I-1-EN</v>
      </c>
      <c r="AD721" s="8" t="s">
        <v>47</v>
      </c>
      <c r="AE721" s="8" t="s">
        <v>572</v>
      </c>
      <c r="AF721" s="8" t="s">
        <v>48</v>
      </c>
      <c r="AG721" s="8" t="s">
        <v>49</v>
      </c>
    </row>
    <row r="722" ht="112.5" customHeight="1">
      <c r="A722" s="6" t="s">
        <v>4095</v>
      </c>
      <c r="B722" s="6" t="s">
        <v>4096</v>
      </c>
      <c r="C722" s="13" t="s">
        <v>35</v>
      </c>
      <c r="D722" s="7" t="s">
        <v>36</v>
      </c>
      <c r="E722" s="6"/>
      <c r="F722" s="57" t="s">
        <v>4106</v>
      </c>
      <c r="G722" s="11" t="s">
        <v>3811</v>
      </c>
      <c r="H722" s="10"/>
      <c r="I722" s="6" t="s">
        <v>2921</v>
      </c>
      <c r="J722" s="8" t="s">
        <v>196</v>
      </c>
      <c r="K722" s="11" t="s">
        <v>4107</v>
      </c>
      <c r="L722" s="11" t="s">
        <v>4108</v>
      </c>
      <c r="M722" s="8" t="s">
        <v>577</v>
      </c>
      <c r="N722" s="11" t="s">
        <v>4109</v>
      </c>
      <c r="O722" s="11" t="s">
        <v>4109</v>
      </c>
      <c r="P722" s="12"/>
      <c r="Q722" s="13"/>
      <c r="R722" s="12"/>
      <c r="S722" s="59" t="s">
        <v>4110</v>
      </c>
      <c r="T722" s="59" t="s">
        <v>4111</v>
      </c>
      <c r="U722" s="59" t="s">
        <v>4112</v>
      </c>
      <c r="V722" s="12"/>
      <c r="W722" s="12"/>
      <c r="X722" s="13"/>
      <c r="Y722" s="6" t="s">
        <v>3413</v>
      </c>
      <c r="Z722" s="9" t="s">
        <v>4113</v>
      </c>
      <c r="AA722" s="12" t="str">
        <f t="shared" si="1"/>
        <v>{
    "id": "M6-G-24a-I-2-EN-EN",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
            "template": "&lt;p style=\"text-align:center;\"&gt;Area = {{response}} cm&lt;sup&gt;2&lt;/sup&gt;&lt;/p&gt;",
            "seed": {
                "calculated": [
                    {
                        "name": "T1",
                        "label": "{{function}}",
                        "function": "Lemonlib.round({{Q1}}*0.69,1)",
                        "temp": true
                    },
                    {
                        "name": "T2",
                        "label": "{{function}}",
                        "function": "Lemonlib.round({{Q1}}*0.5, 1)",
                        "temp": true
                    },
                    {
                        "name": "T3",
                        "label": "{{function}}",
                        "function": "Lemonlib.round({{Q1}}+{{T1}},1)",
                        "temp": true
                    },
                    {
                        "name": "0-A1",
                        "label": "{{function}} cm&lt;sup&gt;2&lt;/sup&gt;",
                        "function": "Lemonlib.round(2.5*{{Q1}}*{{T1}}+({{Q1}}+{{T3}})*{{T2}}/2, 1)"
                    },
                    {
                        "name": "0-A2",
                        "label": "{{function}} cm&lt;sup&gt;2&lt;/sup&gt;",
                        "function": "Lemonlib.round(2.5*{{Q2}}*{{T1}}+({{Q2}}+{{T3}})*{{T2}}/2, 1)",
                        "incorrect": true
                    },
                    {
                        "name": "0-A3",
                        "label": "{{function}} cm&lt;sup&gt;2&lt;/sup&gt;",
                        "function": "Lemonlib.round(2.5*{{Q3}}*{{T1}}+({{Q3}}+{{T3}})*{{T2}}/2,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
            "seed": {
                "calculated": [
                    {
                        "name": "T1",
                        "label": "{{function}}",
                        "function": "Lemonlib.round({{Q1}}*0.69,1)",
                        "temp": true
                    },
                    {
                        "name": "T2",
                        "label": "{{function}}",
                        "function": "Lemonlib.round({{Q1}}*0.5, 1)",
                        "temp": true
                    },
                    {
                        "name": "T3",
                        "label": "{{function}}",
                        "function": "Lemonlib.round({{Q1}}+{{T1}},1)",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"Lemonlib.round({{Q1}}*0.69,1)",
                        "temp": true
                    },
                    {
                        "name": "T2",
                        "label": "{{function}}",
                        "function": "Lemonlib.round({{Q1}}*0.5, 1)",
                        "temp": true
                    },
                    {
                        "name": "T3",
                        "label": "{{function}}",
                        "function": "Lemonlib.round({{Q1}}+{{T1}},1)",
                        "temp": true
                    },
                    {
                        "name": "2-A2",
                        "label": "{{function}}",
                        "function": "Lemonlib.round(2.5*{{Q1}}*{{T1}}, 1)"
                    },
                    {
                        "name": "2-A3",
                        "label": "{{function}}",
                        "function": "Lemonlib.round(({{Q1}}+{{T3}})*{{T2}}/2, 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style=\"text-align:center;\"&gt;Area = {{T4}} + {{T5}} = {{response}} cm&lt;sup&gt;2&lt;/sup&gt;&lt;/p&gt;",
            "seed": {
                "calculated": [
                    {
                        "name": "T1",
                        "label": "{{function}}",
                        "function": "Lemonlib.round({{Q1}}*0.69,1)",
                        "temp": true
                    },
                    {
                        "name": "T2",
                        "label": "{{function}}",
                        "function": "Lemonlib.round({{Q1}}*0.5, 1)",
                        "temp": true
                    },
                    {
                        "name": "T3",
                        "label": "{{function}}",
                        "function": "Lemonlib.round({{Q1}}+{{T1}},1)",
                        "temp": true
                    },
                    {
                        "name": "T4",
                        "label": "{{function}}",
                        "function": "Lemonlib.round(2.5*{{Q1}}*{{T1}}, 1)",
                        "temp": true
                    },
                    {
                        "name": "T5",
                        "label": "{{function}}",
                        "function": "Lemonlib.round(({{Q1}}+{{T3}})*{{T2}}/2, 1)",
                        "temp": true
                    },
                    {
                        "name": "3-A1",
                        "label": "{{function}}",
                        "function": "Lemonlib.round({{T4}}+{{T5}},1)"
                    }
                ]
            },
            "algorithm": {
                "name": "calculateOperation",
                "params": {
                    "method": "equivLiteral",
                    "keyboard": "INTERMEDIATE"
                }
            }
        }
    ]
}</v>
      </c>
      <c r="AB722" s="13" t="str">
        <f t="shared" si="2"/>
        <v>M6-G-24a-I-2</v>
      </c>
      <c r="AC722" s="13" t="str">
        <f t="shared" si="3"/>
        <v>M6-G-24a-I-2-EN</v>
      </c>
      <c r="AD722" s="8" t="s">
        <v>47</v>
      </c>
      <c r="AE722" s="8" t="s">
        <v>572</v>
      </c>
      <c r="AF722" s="8" t="s">
        <v>48</v>
      </c>
      <c r="AG722" s="8" t="s">
        <v>49</v>
      </c>
    </row>
    <row r="723" ht="112.5" customHeight="1">
      <c r="A723" s="6" t="s">
        <v>4095</v>
      </c>
      <c r="B723" s="6" t="s">
        <v>4096</v>
      </c>
      <c r="C723" s="13" t="s">
        <v>35</v>
      </c>
      <c r="D723" s="7" t="s">
        <v>36</v>
      </c>
      <c r="E723" s="6"/>
      <c r="F723" s="45" t="s">
        <v>4114</v>
      </c>
      <c r="G723" s="11" t="s">
        <v>3811</v>
      </c>
      <c r="H723" s="10"/>
      <c r="I723" s="6" t="s">
        <v>2921</v>
      </c>
      <c r="J723" s="8" t="s">
        <v>196</v>
      </c>
      <c r="K723" s="11" t="s">
        <v>4115</v>
      </c>
      <c r="L723" s="11" t="s">
        <v>4116</v>
      </c>
      <c r="M723" s="8" t="s">
        <v>577</v>
      </c>
      <c r="N723" s="11" t="s">
        <v>4117</v>
      </c>
      <c r="O723" s="11" t="s">
        <v>4117</v>
      </c>
      <c r="P723" s="12"/>
      <c r="Q723" s="13"/>
      <c r="R723" s="12"/>
      <c r="S723" s="59" t="s">
        <v>4118</v>
      </c>
      <c r="T723" s="59" t="s">
        <v>4119</v>
      </c>
      <c r="U723" s="59" t="s">
        <v>4120</v>
      </c>
      <c r="V723" s="12"/>
      <c r="W723" s="12"/>
      <c r="X723" s="13"/>
      <c r="Y723" s="6" t="s">
        <v>3413</v>
      </c>
      <c r="Z723" s="9" t="s">
        <v>4121</v>
      </c>
      <c r="AA723" s="12" t="str">
        <f t="shared" si="1"/>
        <v>{
    "id": "M6-G-24a-I-3-EN-EN",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
            "template": "&lt;p style=\"text-align:center;\"&gt;Area = {{response}} cm&lt;sup&gt;2&lt;/sup&gt;&lt;/p&gt;",
            "seed": {
                "calculated": [
                    {
                        "name": "T1",
                        "label": "{{function}}",
                        "function": "{{Q1}}*2",
                        "temp": true
                    },
                    {
                        "name": "0-A1",
                        "label": "{{function}} cm&lt;sup&gt;2&lt;/sup&gt;",
                        "function": "Lemonlib.round(4*{{Q1}}*{{Q1}},1)"
                    },
                    {
                        "name": "0-A2",
                        "label": "{{function}} cm&lt;sup&gt;2&lt;/sup&gt;",
                        "function": "Lemonlib.round(4*{{Q2}}*{{Q2}},1)",
                        "incorrect": true
                    },
                    {
                        "name": "0-A3",
                        "label": "{{function}} cm&lt;sup&gt;2&lt;/sup&gt;",
                        "function": "Lemonlib.round(4*{{Q3}}*{{Q3}},1)",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
            "seed": {
                "calculated": [
                    {
                        "name": "T1",
                        "label": "{{function}}",
                        "function": "{{Q1}}*2",
                        "temp": true
                    },
                    {
                        "name": "1-A1",
                        "label": "{{function}}",
                        "function": "2*{{Q1}}"
                    },
                    {
                        "name": "1-A2",
                        "label": "{{function}}",
                        "function": "2*{{Q1}}"
                    }
                ]
            },
            "algorithm": {
                "name": "calculateOperation",
                "params": {
                    "method": "equivLiteral",
                    "keyboard": "INTERMEDIATE"
                }
            }
        },
        {
            "id": "step-2",
            "stimulus": "&lt;p&gt;Next, calculate the areas of each polygon. If necessary, round the result to tenths.&lt;/p&gt;",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"{{Q1}}*2",
                        "temp": true
                    },
                    {
                        "name": "2-A3",
                        "label": "{{function}}",
                        "function": "Lemonlib.round({{Q1}}*{{T1}}/2,1)"
                    },
                    {
                        "name": "2-A4",
                        "label": "{{function}}",
                        "function": "Lemonlib.round({{Q1}}*{{T1}},1)"
                    },
                    {
                        "name": "2-A5",
                        "label": "{{function}}",
                        "function": "Lemonlib.round({{Q1}}*{{T1}}/2,1)"
                    }
                ]
            },
            "algorithm": {
                "name": "calculateOperation",
                "params": {
                    "method": "equivLiteral",
                    "keyboard": "INTERMEDIATE"
                }
            }
        },
        {
            "id": "step-3",
            "stimulus": "&lt;p&gt;Finally, calculate the total area.&lt;/p&gt;",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style=\"text-align:center;\"&gt;Area = {{T2}} + {{T3}} + {{T4}} = {{response}} cm&lt;sup&gt;2&lt;/sup&gt;&lt;/p&gt;",
            "seed": {
                "calculated": [
                    {
                        "name": "T1",
                        "label": "{{function}}",
                        "function": "{{Q1}}*2",
                        "temp": true
                    },
                    {
                        "name": "T2",
                        "label": "{{function}}",
                        "function": "Lemonlib.round({{Q1}}*{{T1}}/2,1)",
                        "temp": true
                    },
                    {
                        "name": "T3",
                        "label": "{{function}}",
                        "function": "Lemonlib.round({{Q1}}*{{T1}},1)",
                        "temp": true
                    },
                    {
                        "name": "T4",
                        "label": "{{function}}",
                        "function": "Lemonlib.round({{Q1}}*{{T1}}/2,1)",
                        "temp": true
                    },
                    {
                        "name": "3-A6",
                        "label": "{{function}}",
                        "function": "Lemonlib.round(4*{{Q1}}*{{Q1}},1)"
                    }
                ]
            },
            "algorithm": {
                "name": "calculateOperation",
                "params": {
                    "method": "equivLiteral",
                    "keyboard": "INTERMEDIATE"
                }
            }
        }
    ]
}</v>
      </c>
      <c r="AB723" s="13" t="str">
        <f t="shared" si="2"/>
        <v>M6-G-24a-I-3</v>
      </c>
      <c r="AC723" s="13" t="str">
        <f t="shared" si="3"/>
        <v>M6-G-24a-I-3-EN</v>
      </c>
      <c r="AD723" s="8" t="s">
        <v>47</v>
      </c>
      <c r="AE723" s="8" t="s">
        <v>572</v>
      </c>
      <c r="AF723" s="8" t="s">
        <v>48</v>
      </c>
      <c r="AG723" s="8" t="s">
        <v>49</v>
      </c>
    </row>
    <row r="724" ht="112.5" customHeight="1">
      <c r="A724" s="6" t="s">
        <v>4095</v>
      </c>
      <c r="B724" s="6" t="s">
        <v>4096</v>
      </c>
      <c r="C724" s="13" t="s">
        <v>50</v>
      </c>
      <c r="D724" s="7" t="s">
        <v>36</v>
      </c>
      <c r="E724" s="6"/>
      <c r="F724" s="45" t="s">
        <v>4122</v>
      </c>
      <c r="G724" s="11" t="s">
        <v>3811</v>
      </c>
      <c r="H724" s="10" t="s">
        <v>4123</v>
      </c>
      <c r="I724" s="6" t="s">
        <v>1051</v>
      </c>
      <c r="J724" s="6" t="s">
        <v>168</v>
      </c>
      <c r="K724" s="11" t="s">
        <v>4124</v>
      </c>
      <c r="L724" s="11" t="s">
        <v>4125</v>
      </c>
      <c r="M724" s="8" t="s">
        <v>577</v>
      </c>
      <c r="N724" s="11" t="s">
        <v>4126</v>
      </c>
      <c r="O724" s="11" t="s">
        <v>4127</v>
      </c>
      <c r="P724" s="11"/>
      <c r="Q724" s="13"/>
      <c r="R724" s="12"/>
      <c r="S724" s="59" t="s">
        <v>4128</v>
      </c>
      <c r="T724" s="59" t="s">
        <v>4129</v>
      </c>
      <c r="U724" s="59" t="s">
        <v>4130</v>
      </c>
      <c r="V724" s="12"/>
      <c r="W724" s="12"/>
      <c r="X724" s="13"/>
      <c r="Y724" s="6" t="s">
        <v>3413</v>
      </c>
      <c r="Z724" s="9" t="s">
        <v>4131</v>
      </c>
      <c r="AA724" s="12" t="str">
        <f t="shared" si="1"/>
        <v>{
    "id": "M6-G-24a-E-1-EN-EN",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
            "template": "&lt;p style=\"text-align:center;\"&gt;Area = {{response}} cm&lt;sup&gt;2&lt;/sup&gt;&lt;/p&gt;",
            "seed": {
                "calculated": [
                    {
                        "name": "T1",
                        "label": "{{function}}",
                        "function": "Lemonlib.round({{Q1}}*2,1)",
                        "temp": true
                    },
                    {
                        "name": "T2",
                        "label": "{{function}}",
                        "function": "Lemonlib.round({{Q1}}*4,1)",
                        "temp": true
                    },
                    {
                        "name": "T3",
                        "label": "{{function}}",
                        "function": "Lemonlib.round({{Q1}}*6,1)",
                        "temp": true
                    },
                    {
                        "name": "0-A1",
                        "label": "{{function}}",
                        "function": "Lemonlib.round(28*{{Q1}}*{{Q1}},1)"
                    }
                ]
            },
            "algorithm": {
                "name": "calculateOperation",
                "params": {
                    "method": "equivLiteral",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
            "seed": {
                "calculated": [
                    {
                        "name": "T1",
                        "label": "{{function}}",
                        "function": "Lemonlib.round({{Q1}}*2,1)",
                        "temp": true
                    },
                    {
                        "name": "T2",
                        "label": "{{function}}",
                        "function": "Lemonlib.round({{Q1}}*4,1)",
                        "temp": true
                    },
                    {
                        "name": "T3",
                        "label": "{{function}}",
                        "function": "Lemonlib.round({{Q1}}*6,1)",
                        "temp": true
                    },
                    {
                        "name": "1-A2",
                        "label": "{{function}}",
                        "function": "Lemonlib.round(6*{{Q1}},1)"
                    },
                    {
                        "name": "1-A3",
                        "label": "{{function}}",
                        "function": "Lemonlib.round(2*{{Q1}},1)"
                    },
                    {
                        "name": "1-A4",
                        "label": "{{function}}",
                        "function": "Lemonlib.round(6*{{Q1}},1)"
                    }
                ]
            },
            "algorithm": {
                "name": "calculateOperation",
                "params": {
                    "method": "equivLiteral",
                    "keyboard": "INTERMEDIATE"
                }
            }
        },
        {
            "id": "step-2",
            "stimulus": "&lt;p&gt;Next, calculate the areas of each polygon. If necessary, round the result to tenths.&lt;/p&gt;",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"2-A5",
                        "label": "{{function}}",
                        "function": "Lemonlib.round(10*{{Q1}}*{{Q1}},1)"
                    },
                    {
                        "name": "2-A6",
                        "label": "{{function}}",
                        "function": "Lemonlib.round(8*{{Q1}}*{{Q1}},1)"
                    },
                    {
                        "name": "2-A7",
                        "label": "{{function}}",
                        "function": "Lemonlib.round(10*{{Q1}}*{{Q1}},1)"
                    }
                ]
            },
            "algorithm": {
                "name": "calculateOperation",
                "params": {
                    "method": "equivLiteral",
                    "keyboard": "INTERMEDIATE"
                }
            }
        },
        {
            "id": "step-3",
            "stimulus": "&lt;p&gt;Finally, calculate the total area.&lt;/p&gt;",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style=\"text-align:center;\"&gt;Area = {{T7}} + {{T8}} + {{T9}} = {{response}} cm&lt;sup&gt;2&lt;/sup&gt;&lt;/p&gt;",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"T7",
                        "label": "{{function}}",
                        "function": "Lemonlib.round(10*{{Q1}}*{{Q1}},1)",
                        "temp": true
                    },
                    {
                        "name": "T8",
                        "label": "{{function}}",
                        "function": "Lemonlib.round(8*{{Q1}}*{{Q1}},1)",
                        "temp": true
                    },
                    {
                        "name": "T9",
                        "label": "{{function}}",
                        "function": "Lemonlib.round(10*{{Q1}}*{{Q1}},1)",
                        "temp": true
                    },
                    {
                        "name": "2-A8",
                        "label": "{{function}}",
                        "function": "Lemonlib.round(28*{{Q1}}*{{Q1}},1)"
                    }
                ]
            },
            "algorithm": {
                "name": "calculateOperation",
                "params": {
                    "method": "equivLiteral",
                    "keyboard": "INTERMEDIATE"
                }
            }
        }
    ]
}</v>
      </c>
      <c r="AB724" s="13" t="str">
        <f t="shared" si="2"/>
        <v>M6-G-24a-E-1</v>
      </c>
      <c r="AC724" s="13" t="str">
        <f t="shared" si="3"/>
        <v>M6-G-24a-E-1-EN</v>
      </c>
      <c r="AD724" s="8" t="s">
        <v>47</v>
      </c>
      <c r="AE724" s="8" t="s">
        <v>572</v>
      </c>
      <c r="AF724" s="8" t="s">
        <v>48</v>
      </c>
      <c r="AG724" s="8" t="s">
        <v>49</v>
      </c>
    </row>
    <row r="725" ht="112.5" customHeight="1">
      <c r="A725" s="6" t="s">
        <v>4095</v>
      </c>
      <c r="B725" s="6" t="s">
        <v>4096</v>
      </c>
      <c r="C725" s="13" t="s">
        <v>50</v>
      </c>
      <c r="D725" s="7" t="s">
        <v>36</v>
      </c>
      <c r="E725" s="6"/>
      <c r="F725" s="45" t="s">
        <v>4132</v>
      </c>
      <c r="G725" s="11" t="s">
        <v>3811</v>
      </c>
      <c r="H725" s="10"/>
      <c r="I725" s="6" t="s">
        <v>1051</v>
      </c>
      <c r="J725" s="6" t="s">
        <v>168</v>
      </c>
      <c r="K725" s="11" t="s">
        <v>4124</v>
      </c>
      <c r="L725" s="11" t="s">
        <v>4133</v>
      </c>
      <c r="M725" s="8" t="s">
        <v>577</v>
      </c>
      <c r="N725" s="11" t="s">
        <v>4134</v>
      </c>
      <c r="O725" s="11" t="s">
        <v>4135</v>
      </c>
      <c r="P725" s="11"/>
      <c r="Q725" s="13"/>
      <c r="R725" s="12"/>
      <c r="S725" s="59" t="s">
        <v>4136</v>
      </c>
      <c r="T725" s="59" t="s">
        <v>4137</v>
      </c>
      <c r="U725" s="59" t="s">
        <v>4138</v>
      </c>
      <c r="V725" s="12"/>
      <c r="W725" s="12"/>
      <c r="X725" s="13"/>
      <c r="Y725" s="6" t="s">
        <v>3413</v>
      </c>
      <c r="Z725" s="9" t="s">
        <v>4139</v>
      </c>
      <c r="AA725" s="12" t="str">
        <f t="shared" si="1"/>
        <v>{
    "id": "M6-G-24a-E-2-EN-EN",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
            "template": "&lt;p style=\"text-align:center;\"&gt;Area = {{response}} cm&lt;sup&gt;2&lt;/sup&gt;&lt;/p&gt;",
            "seed": {
                "calculated": [
                    {
                        "name": "T1",
                        "label": "{{function}}",
                        "function": "Lemonlib.round({{Q1}}*2,1)",
                        "temp": true
                    },
                    {
                        "name": "0-A1",
                        "label": "{{function}}",
                        "function": "Lemonlib.round(5*{{Q1}}*{{Q1}},1)"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
            "seed": {
                "calculated": [
                    {
                        "name": "T1",
                        "label": "{{function}}",
                        "function": "Lemonlib.round({{Q1}}*2,1)",
                        "temp": true
                    },
                    {
                        "name": "1-A2",
                        "label": "{{function}}",
                        "function": "Lemonlib.round(3*{{Q1}},1)"
                    },
                    {
                        "name": "1-A3",
                        "label": "{{function}}",
                        "function": "Lemonlib.round(3*{{Q1}},1)"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"Lemonlib.round({{Q1}}*2,1)",
                        "temp": true
                    },
                    {
                        "name": "T2",
                        "label": "{{function}}",
                        "function": "Lemonlib.round(3*{{Q1}},1)",
                        "temp": true
                    },
                    {
                        "name": "T3",
                        "label": "{{function}}",
                        "function": "Lemonlib.round(3*{{Q1}},1)",
                        "temp": true
                    },
                    {
                        "name": "2-A4",
                        "label": "{{function}}",
                        "function": "Lemonlib.round(2.5*{{Q1}}*{{Q1}},1)"
                    },
                    {
                        "name": "2-A5",
                        "label": "{{function}}",
                        "function": "Lemonlib.round(2.5*{{Q1}}*{{Q1}},1)"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style=\"text-align:center;\"&gt;Area = {{T4}} + {{T5}} = {{response}} cm&lt;sup&gt;2&lt;/sup&gt;&lt;/p&gt;",
            "seed": {
                "calculated": [
                    {
                        "name": "T1",
                        "label": "{{function}}",
                        "function": "Lemonlib.round({{Q1}}*2,1)",
                        "temp": true
                    },
                    {
                        "name": "T2",
                        "label": "{{function}}",
                        "function": "Lemonlib.round(3*{{Q1}},1)",
                        "temp": true
                    },
                    {
                        "name": "T3",
                        "label": "{{function}}",
                        "function": "Lemonlib.round(3*{{Q1}},1)",
                        "temp": true
                    },
                    {
                        "name": "T4",
                        "label": "{{function}}",
                        "function": "Lemonlib.round(2.5*{{Q1}}*{{Q1}},1)",
                        "temp": true
                    },
                    {
                        "name": "T5",
                        "label": "{{function}}",
                        "function": "Lemonlib.round(2.5*{{Q1}}*{{Q1}},1)",
                        "temp": true
                    },
                    {
                        "name": "3-A6",
                        "label": "{{function}}",
                        "function": "Lemonlib.round(5*{{Q1}}*{{Q1}},1)"
                    }
                ]
            },
            "algorithm": {
                "name": "calculateOperation",
                "params": {
                    "method": "equivLiteral",
                    "keyboard": "INTERMEDIATE"
                }
            }
        }
    ]
}</v>
      </c>
      <c r="AB725" s="13" t="str">
        <f t="shared" si="2"/>
        <v>M6-G-24a-E-2</v>
      </c>
      <c r="AC725" s="13" t="str">
        <f t="shared" si="3"/>
        <v>M6-G-24a-E-2-EN</v>
      </c>
      <c r="AD725" s="8" t="s">
        <v>47</v>
      </c>
      <c r="AE725" s="8" t="s">
        <v>572</v>
      </c>
      <c r="AF725" s="8" t="s">
        <v>48</v>
      </c>
      <c r="AG725" s="8" t="s">
        <v>49</v>
      </c>
    </row>
    <row r="726" ht="112.5" customHeight="1">
      <c r="A726" s="6" t="s">
        <v>4095</v>
      </c>
      <c r="B726" s="6" t="s">
        <v>4096</v>
      </c>
      <c r="C726" s="13" t="s">
        <v>50</v>
      </c>
      <c r="D726" s="7" t="s">
        <v>36</v>
      </c>
      <c r="E726" s="6"/>
      <c r="F726" s="45" t="s">
        <v>4140</v>
      </c>
      <c r="G726" s="11" t="s">
        <v>3811</v>
      </c>
      <c r="H726" s="10" t="s">
        <v>4141</v>
      </c>
      <c r="I726" s="6" t="s">
        <v>1051</v>
      </c>
      <c r="J726" s="6" t="s">
        <v>103</v>
      </c>
      <c r="K726" s="11" t="s">
        <v>4124</v>
      </c>
      <c r="L726" s="11" t="s">
        <v>4142</v>
      </c>
      <c r="M726" s="8" t="s">
        <v>577</v>
      </c>
      <c r="N726" s="11" t="s">
        <v>4143</v>
      </c>
      <c r="O726" s="11" t="s">
        <v>4144</v>
      </c>
      <c r="P726" s="9"/>
      <c r="Q726" s="13"/>
      <c r="R726" s="12"/>
      <c r="S726" s="59" t="s">
        <v>4145</v>
      </c>
      <c r="T726" s="59" t="s">
        <v>4146</v>
      </c>
      <c r="U726" s="59" t="s">
        <v>4147</v>
      </c>
      <c r="V726" s="12"/>
      <c r="W726" s="12"/>
      <c r="X726" s="13"/>
      <c r="Y726" s="6" t="s">
        <v>3413</v>
      </c>
      <c r="Z726" s="9" t="s">
        <v>4148</v>
      </c>
      <c r="AA726" s="12" t="str">
        <f t="shared" si="1"/>
        <v>{
    "id": "M6-G-24a-E-3-EN-EN",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
            "template": "&lt;p style=\"text-align:center;\"&gt;Area = {{response}} cm&lt;sup&gt;2&lt;/sup&gt;&lt;/p&gt;",
            "seed": {
                "calculated": [
                    {
                        "name": "T1",
                        "label": "{{function}}",
                        "function": "Lemonlib.round(2*{{Q1}},1)",
                        "temp": true
                    },
                    {
                        "name": "T2",
                        "label": "{{function}}",
                        "function": "Lemonlib.round(3*{{Q1}},1)",
                        "temp": true
                    },
                    {
                        "name": "0-A1",
                        "label": "{{function}}",
                        "function": "Lemonlib.round(6.5*{{Q1}}*{{Q1}},1)"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
            "seed": {
                "calculated": [
                    {
                        "name": "T1",
                        "label": "{{function}}",
                        "function": "Lemonlib.round(2*{{Q1}},1)",
                        "temp": true
                    },
                    {
                        "name": "T2",
                        "label": "{{function}}",
                        "function": "Lemonlib.round(3*{{Q1}},1)",
                        "temp": true
                    },
                    {
                        "name": "1-A2",
                        "label": "{{function}}",
                        "function": "Lemonlib.round({{Q1}},1)"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"Lemonlib.round(2*{{Q1}},1)",
                        "temp": true
                    },
                    {
                        "name": "T2",
                        "label": "{{function}}",
                        "function": "Lemonlib.round(3*{{Q1}},1)",
                        "temp": true
                    },
                    {
                        "name": "2-A3",
                        "label": "{{function}}",
                        "function": "Lemonlib.round(6*{{Q1}}*{{Q1}},1)"
                    },
                    {
                        "name": "2-A4",
                        "label": "{{function}}",
                        "function": "Lemonlib.round(0.5*{{Q1}}*{{Q1}},1)"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style=\"text-align:center;\"&gt;Area = {{T4}} + {{T5}} = {{response}} cm&lt;sup&gt;2&lt;/sup&gt;&lt;/p&gt;",
            "seed": {
                "calculated": [
                    {
                        "name": "T1",
                        "label": "{{function}}",
                        "function": "Lemonlib.round(2*{{Q1}},1)",
                        "temp": true
                    },
                    {
                        "name": "T2",
                        "label": "{{function}}",
                        "function": "Lemonlib.round(3*{{Q1}},1)",
                        "temp": true
                    },
                    {
                        "name": "T4",
                        "label": "{{function}}",
                        "function": "Lemonlib.round(6*{{Q1}}*{{Q1}},1)",
                        "temp": true
                    },
                    {
                        "name": "T5",
                        "label": "{{function}}",
                        "function": "Lemonlib.round(0.5*{{Q1}}*{{Q1}},1)",
                        "temp": true
                    },
                    {
                        "name": "3-A5",
                        "label": "{{function}}",
                        "function": "Lemonlib.round(6.5*{{Q1}}*{{Q1}},1)"
                    }
                ]
            },
            "algorithm": {
                "name": "calculateOperation",
                "params": {
                    "method": "equivLiteral",
                    "keyboard": "INTERMEDIATE"
                }
            }
        }
    ]
}</v>
      </c>
      <c r="AB726" s="13" t="str">
        <f t="shared" si="2"/>
        <v>M6-G-24a-E-3</v>
      </c>
      <c r="AC726" s="13" t="str">
        <f t="shared" si="3"/>
        <v>M6-G-24a-E-3-EN</v>
      </c>
      <c r="AD726" s="8" t="s">
        <v>47</v>
      </c>
      <c r="AE726" s="8" t="s">
        <v>572</v>
      </c>
      <c r="AF726" s="8" t="s">
        <v>48</v>
      </c>
      <c r="AG726" s="8" t="s">
        <v>49</v>
      </c>
    </row>
    <row r="727" ht="112.5" customHeight="1">
      <c r="A727" s="6" t="s">
        <v>4149</v>
      </c>
      <c r="B727" s="6" t="s">
        <v>4150</v>
      </c>
      <c r="C727" s="13" t="s">
        <v>35</v>
      </c>
      <c r="D727" s="7" t="s">
        <v>36</v>
      </c>
      <c r="E727" s="6"/>
      <c r="F727" s="9" t="s">
        <v>4151</v>
      </c>
      <c r="G727" s="10"/>
      <c r="H727" s="10"/>
      <c r="I727" s="6" t="s">
        <v>2921</v>
      </c>
      <c r="J727" s="21" t="s">
        <v>4152</v>
      </c>
      <c r="K727" s="10"/>
      <c r="L727" s="11" t="s">
        <v>4153</v>
      </c>
      <c r="M727" s="13" t="s">
        <v>43</v>
      </c>
      <c r="N727" s="11" t="s">
        <v>4154</v>
      </c>
      <c r="O727" s="11" t="s">
        <v>4154</v>
      </c>
      <c r="P727" s="12"/>
      <c r="Q727" s="13"/>
      <c r="R727" s="12"/>
      <c r="S727" s="12"/>
      <c r="T727" s="12"/>
      <c r="U727" s="12"/>
      <c r="V727" s="12"/>
      <c r="W727" s="12"/>
      <c r="X727" s="13"/>
      <c r="Y727" s="6" t="s">
        <v>3413</v>
      </c>
      <c r="Z727" s="9" t="s">
        <v>4155</v>
      </c>
      <c r="AA727" s="12" t="str">
        <f t="shared" si="1"/>
        <v>{
    "id": "M6-G-27a-I-1-EN-EN",
    "stimulus": "&lt;p&gt;Among the following images, click on the pyramids and right prisms.&lt;/p&gt;",
    "hint": "&lt;p&gt;A prism is straight if the angle formed by the faces with the base is 90°. Otherwise, it is oblique.&lt;/p&gt;&lt;p&gt;A pyramid is straight if the apex is aligned with the center of the base. Otherwise, it is oblique.&lt;/p&gt;",
    "feedback": "&lt;p&gt;A prism is straight if the angle formed by the faces with the base is 90°. Otherwise, it is oblique.&lt;/p&gt;&lt;p&gt;A pyramid is straight if the apex is aligned with the center of the base. Otherwise, it is oblique.&lt;/p&gt;",
    "seed": {
        "parameters": [],
        "calculated": [
            {
                "name": "A1",
                "label": "&lt;div style=\"display:flex; justify-content:center;\"&gt;&lt;img src=\"https://blueberry-assets.oneclick.es/M6_G_27a_1.svg\" width=\"300\"&gt;&lt;/img&gt;&lt;/div&gt;"
            },
            {
                "name": "A2",
                "label": "&lt;div style=\"display:flex; justify-content:center;\"&gt;&lt;img src=\"https://blueberry-assets.oneclick.es/M6_G_27a_2.svg\" width=\"300\"&gt;&lt;/img&gt;&lt;/div&gt;",
                "incorrect": true
            },
            {
                "name": "A3",
                "label": "&lt;div style=\"display:flex; justify-content:center;\"&gt;&lt;img src=\"https://blueberry-assets.oneclick.es/M6_G_27a_3.svg\" width=\"300\"&gt;&lt;/img&gt;&lt;/div&gt;"
            },
            {
                "name": "A4",
                "label": "&lt;div style=\"display:flex; justify-content:center;\"&gt;&lt;img src=\"https://blueberry-assets.oneclick.es/M6_G_27a_4.svg\" width=\"300\"&gt;&lt;/img&gt;&lt;/div&gt;",
                "incorrect": true
            },
            {
                "name": "A5",
                "label": "&lt;div style=\"display:flex; justify-content:center;\"&gt;&lt;img src=\"https://blueberry-assets.oneclick.es/M6_G_27a_5.svg\" width=\"300\"&gt;&lt;/img&gt;&lt;/div&gt;",
                "incorrect": true
            },
            {
                "name": "A6",
                "label": "&lt;div style=\"display:flex; justify-content:center;\"&gt;&lt;img src=\"https://blueberry-assets.oneclick.es/M6_G_27a_6.svg\" width=\"300\"&gt;&lt;/img&gt;&lt;/div&gt;"
            }
        ],
        "uniques": true
    },
    "algorithm": {
        "name": "trueFalse",
        "template": "Multiple choice – multiple response",
        "params": {
            "countCorrect": 2,
            "countIncorrect": 1,
            "showCheckIcon": false,
            "columns": 3
        }
    }
}</v>
      </c>
      <c r="AB727" s="13" t="str">
        <f t="shared" si="2"/>
        <v>M6-G-27a-I-1</v>
      </c>
      <c r="AC727" s="13" t="str">
        <f t="shared" si="3"/>
        <v>M6-G-27a-I-1-EN</v>
      </c>
      <c r="AD727" s="8" t="s">
        <v>47</v>
      </c>
      <c r="AE727" s="13"/>
      <c r="AF727" s="8" t="s">
        <v>48</v>
      </c>
      <c r="AG727" s="8" t="s">
        <v>49</v>
      </c>
    </row>
    <row r="728" ht="112.5" customHeight="1">
      <c r="A728" s="6" t="s">
        <v>4149</v>
      </c>
      <c r="B728" s="6" t="s">
        <v>4150</v>
      </c>
      <c r="C728" s="13" t="s">
        <v>35</v>
      </c>
      <c r="D728" s="7" t="s">
        <v>36</v>
      </c>
      <c r="E728" s="6"/>
      <c r="F728" s="9" t="s">
        <v>4156</v>
      </c>
      <c r="G728" s="10"/>
      <c r="H728" s="10"/>
      <c r="I728" s="6" t="s">
        <v>2921</v>
      </c>
      <c r="J728" s="21" t="s">
        <v>4152</v>
      </c>
      <c r="K728" s="10"/>
      <c r="L728" s="11" t="s">
        <v>4157</v>
      </c>
      <c r="M728" s="13" t="s">
        <v>43</v>
      </c>
      <c r="N728" s="11" t="s">
        <v>4154</v>
      </c>
      <c r="O728" s="11" t="s">
        <v>4154</v>
      </c>
      <c r="P728" s="12"/>
      <c r="Q728" s="13"/>
      <c r="R728" s="12"/>
      <c r="S728" s="12"/>
      <c r="T728" s="12"/>
      <c r="U728" s="12"/>
      <c r="V728" s="12"/>
      <c r="W728" s="12"/>
      <c r="X728" s="13"/>
      <c r="Y728" s="6" t="s">
        <v>3413</v>
      </c>
      <c r="Z728" s="9" t="s">
        <v>4158</v>
      </c>
      <c r="AA728" s="12" t="str">
        <f t="shared" si="1"/>
        <v>{"id":"M6-G-27a-I-2-EN-EN","stimulus":"&lt;p&gt;Among the following images, click on the oblique prisms and pyramids.&lt;/p&gt;","hint":"&lt;p&gt;A prism is straight if the angle formed by the faces with the base is 90°. Otherwise, it is oblique.&lt;/p&gt;&lt;p&gt;A pyramid is straight if the apex is aligned with the center of the base. Otherwise, it is oblique.&lt;/p&gt;","feedback":"&lt;p&gt;A prism is straight if the angle formed by the faces with the base is 90°. Otherwise, it is oblique.&lt;/p&gt;&lt;p&gt;A pyramid is straight if the apex is aligned with the center of the base. Otherwise, it is oblique.&lt;/p&gt;","seed":{"parameters":[],"calculated":[{"name":"A1","label":"&lt;div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AB728" s="13" t="str">
        <f t="shared" si="2"/>
        <v>M6-G-27a-I-2</v>
      </c>
      <c r="AC728" s="13" t="str">
        <f t="shared" si="3"/>
        <v>M6-G-27a-I-2-EN</v>
      </c>
      <c r="AD728" s="8" t="s">
        <v>47</v>
      </c>
      <c r="AE728" s="13"/>
      <c r="AF728" s="8" t="s">
        <v>48</v>
      </c>
      <c r="AG728" s="8" t="s">
        <v>49</v>
      </c>
    </row>
    <row r="729" ht="112.5" customHeight="1">
      <c r="A729" s="6" t="s">
        <v>4149</v>
      </c>
      <c r="B729" s="6" t="s">
        <v>4150</v>
      </c>
      <c r="C729" s="13" t="s">
        <v>50</v>
      </c>
      <c r="D729" s="7" t="s">
        <v>36</v>
      </c>
      <c r="E729" s="6"/>
      <c r="F729" s="10" t="s">
        <v>4159</v>
      </c>
      <c r="G729" s="11" t="s">
        <v>4160</v>
      </c>
      <c r="H729" s="9"/>
      <c r="I729" s="6" t="s">
        <v>2921</v>
      </c>
      <c r="J729" s="6" t="s">
        <v>54</v>
      </c>
      <c r="K729" s="11"/>
      <c r="L729" s="11" t="s">
        <v>4161</v>
      </c>
      <c r="M729" s="13" t="s">
        <v>43</v>
      </c>
      <c r="N729" s="10" t="s">
        <v>4162</v>
      </c>
      <c r="O729" s="11" t="s">
        <v>4162</v>
      </c>
      <c r="P729" s="12"/>
      <c r="Q729" s="13"/>
      <c r="R729" s="12"/>
      <c r="S729" s="12"/>
      <c r="T729" s="12"/>
      <c r="U729" s="12"/>
      <c r="V729" s="12"/>
      <c r="W729" s="12"/>
      <c r="X729" s="13"/>
      <c r="Y729" s="6" t="s">
        <v>3413</v>
      </c>
      <c r="Z729" s="9" t="s">
        <v>4163</v>
      </c>
      <c r="AA729" s="12" t="str">
        <f t="shared" si="1"/>
        <v>{
    "id": "M6-G-27a-E-1-EN-EN",
    "stimulus": "&lt;p&gt;Type the name of these polyhedra.&lt;/p&gt;",
    "template": "&lt;table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"Quadrangular prism"
            },
            {
                "name": "A2",
                "label": "{{function}}",
                "function": "Quadrangular pyramid"
            }
        ],
        "uniques": true
    },
    "algorithm": {
        "name": "calculateOperation",
        "template": "Cloze with text"
    }
}</v>
      </c>
      <c r="AB729" s="13" t="str">
        <f t="shared" si="2"/>
        <v>M6-G-27a-E-1</v>
      </c>
      <c r="AC729" s="13" t="str">
        <f t="shared" si="3"/>
        <v>M6-G-27a-E-1-EN</v>
      </c>
      <c r="AD729" s="8" t="s">
        <v>47</v>
      </c>
      <c r="AE729" s="13"/>
      <c r="AF729" s="8" t="s">
        <v>48</v>
      </c>
      <c r="AG729" s="8" t="s">
        <v>49</v>
      </c>
    </row>
    <row r="730" ht="112.5" customHeight="1">
      <c r="A730" s="6" t="s">
        <v>4149</v>
      </c>
      <c r="B730" s="6" t="s">
        <v>4150</v>
      </c>
      <c r="C730" s="13" t="s">
        <v>50</v>
      </c>
      <c r="D730" s="7" t="s">
        <v>36</v>
      </c>
      <c r="E730" s="6"/>
      <c r="F730" s="10" t="s">
        <v>4159</v>
      </c>
      <c r="G730" s="11" t="s">
        <v>4164</v>
      </c>
      <c r="H730" s="9"/>
      <c r="I730" s="6" t="s">
        <v>2921</v>
      </c>
      <c r="J730" s="6" t="s">
        <v>54</v>
      </c>
      <c r="K730" s="11"/>
      <c r="L730" s="11" t="s">
        <v>4165</v>
      </c>
      <c r="M730" s="13" t="s">
        <v>43</v>
      </c>
      <c r="N730" s="10" t="s">
        <v>4162</v>
      </c>
      <c r="O730" s="11" t="s">
        <v>4162</v>
      </c>
      <c r="P730" s="12"/>
      <c r="Q730" s="13"/>
      <c r="R730" s="12"/>
      <c r="S730" s="12"/>
      <c r="T730" s="12"/>
      <c r="U730" s="12"/>
      <c r="V730" s="12"/>
      <c r="W730" s="12"/>
      <c r="X730" s="13"/>
      <c r="Y730" s="6" t="s">
        <v>3413</v>
      </c>
      <c r="Z730" s="59" t="s">
        <v>4166</v>
      </c>
      <c r="AA730" s="12" t="str">
        <f t="shared" si="1"/>
        <v>{"id":"M6-G-27a-E-2-EN-EN","stimulus":"&lt;p&gt;Type the name of these polyhedra.&lt;/p&gt;","template":"&lt;table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none;\"&gt;{{response}}&lt;/td&gt;&lt;/tr&gt;&lt;/tbody&gt;&lt;/table&gt;","hint":"&lt;p&gt;Prisms and pyramids are classified according to the polygon of their bases.&lt;/p&gt;","feedback":"&lt;p&gt;Prisms and pyramids are classified according to the polygon of their bases.&lt;/p&gt;","seed":{"parameters":[],"calculated":[{"name":"A1","label":"{{function}}","function":"Triangular prism"},{"name":"A2","label":"{{function}}","function":"Triangular pyramid"}],"uniques":true},"algorithm":{"name":"calculateOperation","template":"Cloze with text"}}</v>
      </c>
      <c r="AB730" s="13" t="str">
        <f t="shared" si="2"/>
        <v>M6-G-27a-E-2</v>
      </c>
      <c r="AC730" s="13" t="str">
        <f t="shared" si="3"/>
        <v>M6-G-27a-E-2-EN</v>
      </c>
      <c r="AD730" s="8" t="s">
        <v>47</v>
      </c>
      <c r="AE730" s="13"/>
      <c r="AF730" s="8" t="s">
        <v>48</v>
      </c>
      <c r="AG730" s="8" t="s">
        <v>49</v>
      </c>
    </row>
    <row r="731" ht="112.5" customHeight="1">
      <c r="A731" s="6" t="s">
        <v>4149</v>
      </c>
      <c r="B731" s="6" t="s">
        <v>4150</v>
      </c>
      <c r="C731" s="13" t="s">
        <v>50</v>
      </c>
      <c r="D731" s="7" t="s">
        <v>36</v>
      </c>
      <c r="E731" s="6"/>
      <c r="F731" s="10" t="s">
        <v>4159</v>
      </c>
      <c r="G731" s="11" t="s">
        <v>4167</v>
      </c>
      <c r="H731" s="9"/>
      <c r="I731" s="6" t="s">
        <v>2921</v>
      </c>
      <c r="J731" s="6" t="s">
        <v>54</v>
      </c>
      <c r="K731" s="11"/>
      <c r="L731" s="11" t="s">
        <v>4168</v>
      </c>
      <c r="M731" s="13" t="s">
        <v>43</v>
      </c>
      <c r="N731" s="10" t="s">
        <v>4162</v>
      </c>
      <c r="O731" s="11" t="s">
        <v>4162</v>
      </c>
      <c r="P731" s="12"/>
      <c r="Q731" s="13"/>
      <c r="R731" s="12"/>
      <c r="S731" s="12"/>
      <c r="T731" s="12"/>
      <c r="U731" s="12"/>
      <c r="V731" s="12"/>
      <c r="W731" s="12"/>
      <c r="X731" s="13"/>
      <c r="Y731" s="6" t="s">
        <v>3413</v>
      </c>
      <c r="Z731" s="9" t="s">
        <v>4169</v>
      </c>
      <c r="AA731" s="12" t="str">
        <f t="shared" si="1"/>
        <v>{
    "id": "M6-G-27a-E-3-EN-EN",
    "stimulus": "&lt;p&gt;Type the name of these polyhedra.&lt;/p&gt;",
    "template": "&lt;table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"Pentagonal prism"
            },
            {
                "name": "A2",
                "label": "{{function}}",
                "function": "Pentagonal pyramid"
            }
        ],
        "uniques": true
    },
    "algorithm": {
        "name": "calculateOperation",
        "template": "Cloze with text"
    }
}</v>
      </c>
      <c r="AB731" s="13" t="str">
        <f t="shared" si="2"/>
        <v>M6-G-27a-E-3</v>
      </c>
      <c r="AC731" s="13" t="str">
        <f t="shared" si="3"/>
        <v>M6-G-27a-E-3-EN</v>
      </c>
      <c r="AD731" s="8" t="s">
        <v>47</v>
      </c>
      <c r="AE731" s="13"/>
      <c r="AF731" s="8" t="s">
        <v>48</v>
      </c>
      <c r="AG731" s="8" t="s">
        <v>49</v>
      </c>
    </row>
    <row r="732" ht="112.5" customHeight="1">
      <c r="A732" s="6" t="s">
        <v>4170</v>
      </c>
      <c r="B732" s="6" t="s">
        <v>4171</v>
      </c>
      <c r="C732" s="13" t="s">
        <v>35</v>
      </c>
      <c r="D732" s="7" t="s">
        <v>36</v>
      </c>
      <c r="E732" s="6"/>
      <c r="F732" s="11" t="s">
        <v>4172</v>
      </c>
      <c r="G732" s="10"/>
      <c r="H732" s="10"/>
      <c r="I732" s="6" t="s">
        <v>2921</v>
      </c>
      <c r="J732" s="21" t="s">
        <v>4173</v>
      </c>
      <c r="K732" s="11"/>
      <c r="L732" s="11" t="s">
        <v>4174</v>
      </c>
      <c r="M732" s="13" t="s">
        <v>43</v>
      </c>
      <c r="N732" s="24" t="s">
        <v>4175</v>
      </c>
      <c r="O732" s="11" t="s">
        <v>4176</v>
      </c>
      <c r="P732" s="12"/>
      <c r="Q732" s="13"/>
      <c r="R732" s="12"/>
      <c r="S732" s="12"/>
      <c r="T732" s="12"/>
      <c r="U732" s="12"/>
      <c r="V732" s="12"/>
      <c r="W732" s="12"/>
      <c r="X732" s="13"/>
      <c r="Y732" s="6" t="s">
        <v>3413</v>
      </c>
      <c r="Z732" s="9" t="s">
        <v>4177</v>
      </c>
      <c r="AA732" s="12" t="str">
        <f t="shared" si="1"/>
        <v>{
    "id": "M6-G-27b-I-1-EN-EN",
    "stimulus": "&lt;p&gt;Select the flat development of a quadrangular prism.&lt;/p&gt;",
    "hint": "&lt;p&gt;A prism has two equal bases and its lateral faces are rectangles.&lt;/p&gt;",
    "feedback": "&lt;p&gt;A prism has two equal bases and its lateral faces are rectangles. This prism has two squares as bases and its lateral faces are rectangles.&lt;/p&gt;",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"incorrect": true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v>
      </c>
      <c r="AB732" s="13" t="str">
        <f t="shared" si="2"/>
        <v>M6-G-27b-I-1</v>
      </c>
      <c r="AC732" s="13" t="str">
        <f t="shared" si="3"/>
        <v>M6-G-27b-I-1-EN</v>
      </c>
      <c r="AD732" s="8" t="s">
        <v>47</v>
      </c>
      <c r="AE732" s="13"/>
      <c r="AF732" s="8" t="s">
        <v>48</v>
      </c>
      <c r="AG732" s="8" t="s">
        <v>49</v>
      </c>
    </row>
    <row r="733" ht="112.5" customHeight="1">
      <c r="A733" s="6" t="s">
        <v>4170</v>
      </c>
      <c r="B733" s="6" t="s">
        <v>4171</v>
      </c>
      <c r="C733" s="8" t="s">
        <v>35</v>
      </c>
      <c r="D733" s="7" t="s">
        <v>36</v>
      </c>
      <c r="E733" s="6"/>
      <c r="F733" s="60" t="s">
        <v>4178</v>
      </c>
      <c r="G733" s="10"/>
      <c r="H733" s="10"/>
      <c r="I733" s="6" t="s">
        <v>2921</v>
      </c>
      <c r="J733" s="21" t="s">
        <v>4173</v>
      </c>
      <c r="K733" s="11"/>
      <c r="L733" s="11" t="s">
        <v>4179</v>
      </c>
      <c r="M733" s="13" t="s">
        <v>43</v>
      </c>
      <c r="N733" s="24" t="s">
        <v>4175</v>
      </c>
      <c r="O733" s="11" t="s">
        <v>4180</v>
      </c>
      <c r="P733" s="12"/>
      <c r="Q733" s="13"/>
      <c r="R733" s="12"/>
      <c r="S733" s="12"/>
      <c r="T733" s="12"/>
      <c r="U733" s="12"/>
      <c r="V733" s="12"/>
      <c r="W733" s="12"/>
      <c r="X733" s="13"/>
      <c r="Y733" s="6" t="s">
        <v>3413</v>
      </c>
      <c r="Z733" s="9" t="s">
        <v>4181</v>
      </c>
      <c r="AA733" s="12" t="str">
        <f t="shared" si="1"/>
        <v>{"id":"M6-G-27b-I-2-EN-EN","stimulus":"&lt;p&gt;Select the net of a pentagonal prism.&lt;/p&gt;","hint":"&lt;p&gt;A prism has two equal bases and its lateral faces are rectangles.&lt;/p&gt;","feedback":"&lt;p&gt;A prism has two equal bases and the lateral faces are rectangles. This prism has two pentagons as bases and its lateral faces are rectangles.&lt;/p&gt;","seed":{"parameters":[],"calculated":[{"name":"A1","label":"&lt;div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B733" s="13" t="str">
        <f t="shared" si="2"/>
        <v>M6-G-27b-I-2</v>
      </c>
      <c r="AC733" s="13" t="str">
        <f t="shared" si="3"/>
        <v>M6-G-27b-I-2-EN</v>
      </c>
      <c r="AD733" s="8" t="s">
        <v>47</v>
      </c>
      <c r="AE733" s="13"/>
      <c r="AF733" s="8" t="s">
        <v>48</v>
      </c>
      <c r="AG733" s="8" t="s">
        <v>49</v>
      </c>
    </row>
    <row r="734" ht="112.5" customHeight="1">
      <c r="A734" s="6" t="s">
        <v>4170</v>
      </c>
      <c r="B734" s="6" t="s">
        <v>4171</v>
      </c>
      <c r="C734" s="8" t="s">
        <v>35</v>
      </c>
      <c r="D734" s="7" t="s">
        <v>36</v>
      </c>
      <c r="E734" s="6"/>
      <c r="F734" s="11" t="s">
        <v>4182</v>
      </c>
      <c r="G734" s="10"/>
      <c r="H734" s="10"/>
      <c r="I734" s="6" t="s">
        <v>2921</v>
      </c>
      <c r="J734" s="21" t="s">
        <v>4173</v>
      </c>
      <c r="K734" s="11"/>
      <c r="L734" s="11" t="s">
        <v>4183</v>
      </c>
      <c r="M734" s="13" t="s">
        <v>43</v>
      </c>
      <c r="N734" s="24" t="s">
        <v>4184</v>
      </c>
      <c r="O734" s="11" t="s">
        <v>4185</v>
      </c>
      <c r="P734" s="12"/>
      <c r="Q734" s="13"/>
      <c r="R734" s="12"/>
      <c r="S734" s="12"/>
      <c r="T734" s="12"/>
      <c r="U734" s="12"/>
      <c r="V734" s="12"/>
      <c r="W734" s="12"/>
      <c r="X734" s="13"/>
      <c r="Y734" s="6" t="s">
        <v>3413</v>
      </c>
      <c r="Z734" s="9" t="s">
        <v>4186</v>
      </c>
      <c r="AA734" s="12" t="str">
        <f t="shared" si="1"/>
        <v>{
    "id": "M6-G-27b-I-3-EN-EN",
    "stimulus": "&lt;p&gt;Select the flat development of a quadrangular pyramid.&lt;/p&gt;",
    "hint": "&lt;p&gt;A pyramid only has one base and its lateral faces are triangles.&lt;/p&gt;",
    "feedback": "&lt;p&gt;A pyramid only has one base and its lateral faces are triangles. This pyramid has a square base and its lateral faces are triangles.&lt;/p&gt;",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"incorrect": true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v>
      </c>
      <c r="AB734" s="13" t="str">
        <f t="shared" si="2"/>
        <v>M6-G-27b-I-3</v>
      </c>
      <c r="AC734" s="13" t="str">
        <f t="shared" si="3"/>
        <v>M6-G-27b-I-3-EN</v>
      </c>
      <c r="AD734" s="8" t="s">
        <v>47</v>
      </c>
      <c r="AE734" s="13"/>
      <c r="AF734" s="8" t="s">
        <v>48</v>
      </c>
      <c r="AG734" s="8" t="s">
        <v>49</v>
      </c>
    </row>
    <row r="735" ht="112.5" customHeight="1">
      <c r="A735" s="6" t="s">
        <v>4170</v>
      </c>
      <c r="B735" s="6" t="s">
        <v>4171</v>
      </c>
      <c r="C735" s="8" t="s">
        <v>50</v>
      </c>
      <c r="D735" s="7" t="s">
        <v>36</v>
      </c>
      <c r="E735" s="6"/>
      <c r="F735" s="60" t="s">
        <v>4187</v>
      </c>
      <c r="G735" s="11" t="s">
        <v>4188</v>
      </c>
      <c r="H735" s="10"/>
      <c r="I735" s="6"/>
      <c r="J735" s="6" t="s">
        <v>54</v>
      </c>
      <c r="K735" s="10"/>
      <c r="L735" s="11" t="s">
        <v>4189</v>
      </c>
      <c r="M735" s="13" t="s">
        <v>43</v>
      </c>
      <c r="N735" s="24" t="s">
        <v>4175</v>
      </c>
      <c r="O735" s="11" t="s">
        <v>4190</v>
      </c>
      <c r="P735" s="12"/>
      <c r="Q735" s="13"/>
      <c r="R735" s="12"/>
      <c r="S735" s="12"/>
      <c r="T735" s="12"/>
      <c r="U735" s="12"/>
      <c r="V735" s="12"/>
      <c r="W735" s="12"/>
      <c r="X735" s="13"/>
      <c r="Y735" s="6" t="s">
        <v>3413</v>
      </c>
      <c r="Z735" s="9" t="s">
        <v>4191</v>
      </c>
      <c r="AA735" s="12" t="str">
        <f t="shared" si="1"/>
        <v>{"id":"M6-G-27b-E-1-EN-EN","stimulus":"&lt;p&gt;Type what kind of prism this net represents. Pay attention to the base polygon.&lt;/p&gt;&lt;div style=\"display:flex; justify-content:center;\"&gt;&lt;img src=\"https://blueberry-assets.oneclick.es/M6_G_27b_1.svg\" width=\"300\"&gt;&lt;/img&gt;&lt;/div&gt;","template":"&lt;p&gt;It is a {{response}} prism.&lt;/p&gt;","feedback":"&lt;p&gt;A prism has two equal bases and its lateral faces are rectangles. The base is a triangle, so it is a triangular prism.&lt;/p&gt;","hint":"&lt;p&gt;A prism has two equal bases and its lateral faces are rectangles.&lt;/p&gt;","seed":{"parameters":[],"calculated":[{"name":"A1","label":"triangular"}],"uniques":true},"algorithm":{"name":"calculateOperation","template":"Cloze with text"}}</v>
      </c>
      <c r="AB735" s="13" t="str">
        <f t="shared" si="2"/>
        <v>M6-G-27b-E-1</v>
      </c>
      <c r="AC735" s="13" t="str">
        <f t="shared" si="3"/>
        <v>M6-G-27b-E-1-EN</v>
      </c>
      <c r="AD735" s="8" t="s">
        <v>47</v>
      </c>
      <c r="AE735" s="13"/>
      <c r="AF735" s="8" t="s">
        <v>48</v>
      </c>
      <c r="AG735" s="8" t="s">
        <v>49</v>
      </c>
    </row>
    <row r="736" ht="112.5" customHeight="1">
      <c r="A736" s="6" t="s">
        <v>4170</v>
      </c>
      <c r="B736" s="6" t="s">
        <v>4171</v>
      </c>
      <c r="C736" s="8" t="s">
        <v>50</v>
      </c>
      <c r="D736" s="7" t="s">
        <v>36</v>
      </c>
      <c r="E736" s="6"/>
      <c r="F736" s="11" t="s">
        <v>4192</v>
      </c>
      <c r="G736" s="11" t="s">
        <v>4193</v>
      </c>
      <c r="H736" s="10"/>
      <c r="I736" s="6"/>
      <c r="J736" s="6" t="s">
        <v>54</v>
      </c>
      <c r="K736" s="10"/>
      <c r="L736" s="11" t="s">
        <v>4194</v>
      </c>
      <c r="M736" s="13" t="s">
        <v>43</v>
      </c>
      <c r="N736" s="24" t="s">
        <v>4184</v>
      </c>
      <c r="O736" s="11" t="s">
        <v>4195</v>
      </c>
      <c r="P736" s="12"/>
      <c r="Q736" s="13"/>
      <c r="R736" s="12"/>
      <c r="S736" s="12"/>
      <c r="T736" s="12"/>
      <c r="U736" s="12"/>
      <c r="V736" s="12"/>
      <c r="W736" s="12"/>
      <c r="X736" s="13"/>
      <c r="Y736" s="6" t="s">
        <v>3413</v>
      </c>
      <c r="Z736" s="9" t="s">
        <v>4196</v>
      </c>
      <c r="AA736" s="12" t="str">
        <f t="shared" si="1"/>
        <v>{"id":"M6-G-27b-E-2-EN-EN","stimulus":"&lt;p&gt;Type what kind of pyramid this plane development is. Look at the polygon at the base.&lt;/p&gt;&lt;div style=\"display:flex; justify-content:center;\"&gt;&lt;img src=\"https://blueberry-assets.oneclick.es/M6_G_27b_4.svg\" width=\"300\"&gt;&lt;/img&gt;&lt;/div&gt;","template":"&lt;p&gt;It is a {{response}} pyramid.&lt;/p&gt;","feedback":"&lt;p&gt;A pyramid only has one base and its lateral faces are triangles. Since the base is a square, it is a quadrangular pyramid.&lt;/p&gt;","hint":"&lt;p&gt;A pyramid only has one base and its lateral faces are triangles.&lt;/p&gt;","seed":{"parameters":[],"calculated":[{"name":"A1","label":"quadrangular"}],"uniques":true},"algorithm":{"name":"calculateOperation","template":"Cloze with text"}}</v>
      </c>
      <c r="AB736" s="13" t="str">
        <f t="shared" si="2"/>
        <v>M6-G-27b-E-2</v>
      </c>
      <c r="AC736" s="13" t="str">
        <f t="shared" si="3"/>
        <v>M6-G-27b-E-2-EN</v>
      </c>
      <c r="AD736" s="8" t="s">
        <v>47</v>
      </c>
      <c r="AE736" s="13"/>
      <c r="AF736" s="8" t="s">
        <v>48</v>
      </c>
      <c r="AG736" s="8" t="s">
        <v>49</v>
      </c>
    </row>
    <row r="737" ht="112.5" customHeight="1">
      <c r="A737" s="6" t="s">
        <v>4170</v>
      </c>
      <c r="B737" s="6" t="s">
        <v>4171</v>
      </c>
      <c r="C737" s="8" t="s">
        <v>50</v>
      </c>
      <c r="D737" s="7" t="s">
        <v>36</v>
      </c>
      <c r="E737" s="6"/>
      <c r="F737" s="60" t="s">
        <v>4197</v>
      </c>
      <c r="G737" s="11" t="s">
        <v>4193</v>
      </c>
      <c r="H737" s="10"/>
      <c r="I737" s="6"/>
      <c r="J737" s="6" t="s">
        <v>54</v>
      </c>
      <c r="K737" s="10"/>
      <c r="L737" s="11" t="s">
        <v>4198</v>
      </c>
      <c r="M737" s="13" t="s">
        <v>43</v>
      </c>
      <c r="N737" s="24" t="s">
        <v>4184</v>
      </c>
      <c r="O737" s="11" t="s">
        <v>4199</v>
      </c>
      <c r="P737" s="12"/>
      <c r="Q737" s="13"/>
      <c r="R737" s="12"/>
      <c r="S737" s="12"/>
      <c r="T737" s="12"/>
      <c r="U737" s="12"/>
      <c r="V737" s="12"/>
      <c r="W737" s="12"/>
      <c r="X737" s="13"/>
      <c r="Y737" s="6" t="s">
        <v>3413</v>
      </c>
      <c r="Z737" s="9" t="s">
        <v>4200</v>
      </c>
      <c r="AA737" s="12" t="str">
        <f t="shared" si="1"/>
        <v>{"id":"M6-G-27b-E-3-EN-EN","stimulus":"&lt;p&gt;Type what kind of pyramid this flat development is. Look at the polygon of the base.&lt;/p&gt;&lt;div style=\"display:flex; justify-content:center;\"&gt;&lt;img src=\"https://blueberry-assets.oneclick.es/M6_G_27b_5.svg\" width=\"300\"&gt;&lt;/img&gt;&lt;/div&gt;","template":"&lt;p&gt;It is a {{response}} pyramid.&lt;/p&gt;","feedback":"&lt;p&gt;A pyramid has only one base, and its lateral faces are triangles. As the base is a pentagon, it is a pentagonal pyramid.&lt;/p&gt;","hint":"&lt;p&gt;A pyramid has only one base, and its lateral faces are triangles.&lt;/p&gt;","seed":{"parameters":[],"calculated":[{"name":"A1","label":"pentagonal"}],"uniques":true},"algorithm":{"name":"calculateOperation","template":"Cloze with text"}}</v>
      </c>
      <c r="AB737" s="13" t="str">
        <f t="shared" si="2"/>
        <v>M6-G-27b-E-3</v>
      </c>
      <c r="AC737" s="13" t="str">
        <f t="shared" si="3"/>
        <v>M6-G-27b-E-3-EN</v>
      </c>
      <c r="AD737" s="8" t="s">
        <v>47</v>
      </c>
      <c r="AE737" s="13"/>
      <c r="AF737" s="8" t="s">
        <v>48</v>
      </c>
      <c r="AG737" s="8" t="s">
        <v>49</v>
      </c>
    </row>
    <row r="738" ht="112.5" customHeight="1">
      <c r="A738" s="6" t="s">
        <v>4201</v>
      </c>
      <c r="B738" s="6" t="s">
        <v>4202</v>
      </c>
      <c r="C738" s="13" t="s">
        <v>35</v>
      </c>
      <c r="D738" s="7" t="s">
        <v>36</v>
      </c>
      <c r="E738" s="6"/>
      <c r="F738" s="9" t="s">
        <v>4203</v>
      </c>
      <c r="G738" s="9" t="s">
        <v>4204</v>
      </c>
      <c r="H738" s="10"/>
      <c r="I738" s="6" t="s">
        <v>2921</v>
      </c>
      <c r="J738" s="8" t="s">
        <v>196</v>
      </c>
      <c r="K738" s="11"/>
      <c r="L738" s="11" t="s">
        <v>4205</v>
      </c>
      <c r="M738" s="13" t="s">
        <v>43</v>
      </c>
      <c r="N738" s="11" t="s">
        <v>4206</v>
      </c>
      <c r="O738" s="11" t="s">
        <v>4206</v>
      </c>
      <c r="P738" s="12"/>
      <c r="Q738" s="13"/>
      <c r="R738" s="12"/>
      <c r="S738" s="12"/>
      <c r="T738" s="12"/>
      <c r="U738" s="12"/>
      <c r="V738" s="12"/>
      <c r="W738" s="12"/>
      <c r="X738" s="13"/>
      <c r="Y738" s="6" t="s">
        <v>3413</v>
      </c>
      <c r="Z738" s="9" t="s">
        <v>4207</v>
      </c>
      <c r="AA738" s="12" t="str">
        <f t="shared" si="1"/>
        <v>{"id":"M6-G-29a-I-1-EN-EN","stimulus":"&lt;p&gt;Drag and drop the corresponding name under these round shapes.&lt;/p&gt;","template":"&lt;table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none.&lt;/p&gt;","hint":"&lt;p&gt;A cylinder has two bases; a cone has one and a sphere, none.&lt;/p&gt;","seed":{"parameters":[],"calculated":[{"name":"A1","label":"Cylinder"},{"name":"A2","label":"Cone"},{"name":"A3","label":"Sphere"}],"uniques":true},"algorithm":{"name":"calculateOperation","template":"Cloze with drag &amp; drop","params":{"keyboard":"INTERMEDIATE"}}}</v>
      </c>
      <c r="AB738" s="13" t="str">
        <f t="shared" si="2"/>
        <v>M6-G-29a-I-1</v>
      </c>
      <c r="AC738" s="13" t="str">
        <f t="shared" si="3"/>
        <v>M6-G-29a-I-1-EN</v>
      </c>
      <c r="AD738" s="8" t="s">
        <v>47</v>
      </c>
      <c r="AE738" s="13"/>
      <c r="AF738" s="8" t="s">
        <v>48</v>
      </c>
      <c r="AG738" s="8" t="s">
        <v>49</v>
      </c>
    </row>
    <row r="739" ht="112.5" customHeight="1">
      <c r="A739" s="6" t="s">
        <v>4201</v>
      </c>
      <c r="B739" s="6" t="s">
        <v>4202</v>
      </c>
      <c r="C739" s="13" t="s">
        <v>50</v>
      </c>
      <c r="D739" s="7" t="s">
        <v>36</v>
      </c>
      <c r="E739" s="6"/>
      <c r="F739" s="9" t="s">
        <v>4208</v>
      </c>
      <c r="G739" s="9" t="s">
        <v>4209</v>
      </c>
      <c r="H739" s="10"/>
      <c r="I739" s="6" t="s">
        <v>2921</v>
      </c>
      <c r="J739" s="6" t="s">
        <v>54</v>
      </c>
      <c r="K739" s="11"/>
      <c r="L739" s="11" t="s">
        <v>4210</v>
      </c>
      <c r="M739" s="13" t="s">
        <v>43</v>
      </c>
      <c r="N739" s="11" t="s">
        <v>4211</v>
      </c>
      <c r="O739" s="11" t="s">
        <v>4211</v>
      </c>
      <c r="P739" s="12"/>
      <c r="Q739" s="13"/>
      <c r="R739" s="12"/>
      <c r="S739" s="12"/>
      <c r="T739" s="12"/>
      <c r="U739" s="12"/>
      <c r="V739" s="12"/>
      <c r="W739" s="12"/>
      <c r="X739" s="13"/>
      <c r="Y739" s="6" t="s">
        <v>3413</v>
      </c>
      <c r="Z739" s="9" t="s">
        <v>4212</v>
      </c>
      <c r="AA739" s="12" t="str">
        <f t="shared" si="1"/>
        <v>{"id":"M6-G-29a-E-1-EN-EN","stimulus":"&lt;p&gt;Type the names of the following round solids.&lt;/p&gt;","template":"&lt;table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has none.&lt;/p&gt;","hint":"&lt;p&gt;A cylinder has two bases; a cone has one, and a sphere has none.&lt;/p&gt;","seed":{"parameters":[],"calculated":[{"name":"A1","label":"Cone"},{"name":"A2","label":"Cylinder"},{"name":"A3","label":"Sphere"}],"uniques":true},"algorithm":{"name":"calculateOperation","template":"Cloze with text"}}</v>
      </c>
      <c r="AB739" s="13" t="str">
        <f t="shared" si="2"/>
        <v>M6-G-29a-E-1</v>
      </c>
      <c r="AC739" s="13" t="str">
        <f t="shared" si="3"/>
        <v>M6-G-29a-E-1-EN</v>
      </c>
      <c r="AD739" s="8" t="s">
        <v>47</v>
      </c>
      <c r="AE739" s="13"/>
      <c r="AF739" s="8" t="s">
        <v>48</v>
      </c>
      <c r="AG739" s="8" t="s">
        <v>49</v>
      </c>
    </row>
    <row r="740" ht="112.5" customHeight="1">
      <c r="A740" s="6" t="s">
        <v>4201</v>
      </c>
      <c r="B740" s="6" t="s">
        <v>4202</v>
      </c>
      <c r="C740" s="13" t="s">
        <v>69</v>
      </c>
      <c r="D740" s="7" t="s">
        <v>36</v>
      </c>
      <c r="E740" s="6"/>
      <c r="F740" s="9" t="s">
        <v>4213</v>
      </c>
      <c r="G740" s="10"/>
      <c r="H740" s="10"/>
      <c r="I740" s="6" t="s">
        <v>2921</v>
      </c>
      <c r="J740" s="21" t="s">
        <v>4214</v>
      </c>
      <c r="K740" s="11"/>
      <c r="L740" s="11" t="s">
        <v>4215</v>
      </c>
      <c r="M740" s="8" t="s">
        <v>43</v>
      </c>
      <c r="N740" s="11" t="s">
        <v>4211</v>
      </c>
      <c r="O740" s="11" t="s">
        <v>4211</v>
      </c>
      <c r="P740" s="12"/>
      <c r="Q740" s="13"/>
      <c r="R740" s="12"/>
      <c r="S740" s="12"/>
      <c r="T740" s="12"/>
      <c r="U740" s="12"/>
      <c r="V740" s="12"/>
      <c r="W740" s="12"/>
      <c r="X740" s="13"/>
      <c r="Y740" s="6" t="s">
        <v>3413</v>
      </c>
      <c r="Z740" s="9" t="s">
        <v>4216</v>
      </c>
      <c r="AA740" s="12" t="str">
        <f t="shared" si="1"/>
        <v>{
    "id": "M6-G-29a-A-1-EN-EN",
    "stimulus": "&lt;p&gt;Select which of these real-world objects most closely resembles a cylinder.&lt;/p&gt;",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v>
      </c>
      <c r="AB740" s="13" t="str">
        <f t="shared" si="2"/>
        <v>M6-G-29a-A-1</v>
      </c>
      <c r="AC740" s="13" t="str">
        <f t="shared" si="3"/>
        <v>M6-G-29a-A-1-EN</v>
      </c>
      <c r="AD740" s="8" t="s">
        <v>47</v>
      </c>
      <c r="AE740" s="13"/>
      <c r="AF740" s="8" t="s">
        <v>48</v>
      </c>
      <c r="AG740" s="8" t="s">
        <v>49</v>
      </c>
    </row>
    <row r="741" ht="112.5" customHeight="1">
      <c r="A741" s="6" t="s">
        <v>4201</v>
      </c>
      <c r="B741" s="6" t="s">
        <v>4202</v>
      </c>
      <c r="C741" s="13" t="s">
        <v>69</v>
      </c>
      <c r="D741" s="7" t="s">
        <v>36</v>
      </c>
      <c r="E741" s="6"/>
      <c r="F741" s="9" t="s">
        <v>4217</v>
      </c>
      <c r="G741" s="10"/>
      <c r="H741" s="10"/>
      <c r="I741" s="6" t="s">
        <v>2921</v>
      </c>
      <c r="J741" s="21" t="s">
        <v>4214</v>
      </c>
      <c r="K741" s="11"/>
      <c r="L741" s="11" t="s">
        <v>4218</v>
      </c>
      <c r="M741" s="8" t="s">
        <v>43</v>
      </c>
      <c r="N741" s="11" t="s">
        <v>4211</v>
      </c>
      <c r="O741" s="11" t="s">
        <v>4211</v>
      </c>
      <c r="P741" s="12"/>
      <c r="Q741" s="13"/>
      <c r="R741" s="12"/>
      <c r="S741" s="12"/>
      <c r="T741" s="12"/>
      <c r="U741" s="12"/>
      <c r="V741" s="12"/>
      <c r="W741" s="12"/>
      <c r="X741" s="13"/>
      <c r="Y741" s="6" t="s">
        <v>3413</v>
      </c>
      <c r="Z741" s="9" t="s">
        <v>4219</v>
      </c>
      <c r="AA741" s="12" t="str">
        <f t="shared" si="1"/>
        <v>{
    "id": "M6-G-29a-A-2-EN-EN",
    "stimulus": "&lt;p&gt;Select which of these real-world objects resembles a cone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standard",
        "params": {
            "countCorrect": 1,
            "countIncorrect": 3,
            "showCheckIcon": false,
            "columns": 2
        }
    }
}</v>
      </c>
      <c r="AB741" s="13" t="str">
        <f t="shared" si="2"/>
        <v>M6-G-29a-A-2</v>
      </c>
      <c r="AC741" s="13" t="str">
        <f t="shared" si="3"/>
        <v>M6-G-29a-A-2-EN</v>
      </c>
      <c r="AD741" s="8" t="s">
        <v>47</v>
      </c>
      <c r="AE741" s="13"/>
      <c r="AF741" s="8" t="s">
        <v>48</v>
      </c>
      <c r="AG741" s="8" t="s">
        <v>49</v>
      </c>
    </row>
    <row r="742" ht="112.5" customHeight="1">
      <c r="A742" s="6" t="s">
        <v>4201</v>
      </c>
      <c r="B742" s="6" t="s">
        <v>4202</v>
      </c>
      <c r="C742" s="13" t="s">
        <v>69</v>
      </c>
      <c r="D742" s="7" t="s">
        <v>36</v>
      </c>
      <c r="E742" s="6"/>
      <c r="F742" s="9" t="s">
        <v>4220</v>
      </c>
      <c r="G742" s="10"/>
      <c r="H742" s="10"/>
      <c r="I742" s="6" t="s">
        <v>2921</v>
      </c>
      <c r="J742" s="21" t="s">
        <v>4214</v>
      </c>
      <c r="K742" s="11"/>
      <c r="L742" s="11" t="s">
        <v>4221</v>
      </c>
      <c r="M742" s="8" t="s">
        <v>43</v>
      </c>
      <c r="N742" s="11" t="s">
        <v>4211</v>
      </c>
      <c r="O742" s="11" t="s">
        <v>4211</v>
      </c>
      <c r="P742" s="12"/>
      <c r="Q742" s="13"/>
      <c r="R742" s="12"/>
      <c r="S742" s="12"/>
      <c r="T742" s="12"/>
      <c r="U742" s="12"/>
      <c r="V742" s="12"/>
      <c r="W742" s="12"/>
      <c r="X742" s="13"/>
      <c r="Y742" s="6" t="s">
        <v>3413</v>
      </c>
      <c r="Z742" s="9" t="s">
        <v>4222</v>
      </c>
      <c r="AA742" s="12" t="str">
        <f t="shared" si="1"/>
        <v>{
    "id": "M6-G-29a-A-3-EN-EN",
    "stimulus": "&lt;p&gt;Select which of these real-world objects resembles a sphere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v>
      </c>
      <c r="AB742" s="13" t="str">
        <f t="shared" si="2"/>
        <v>M6-G-29a-A-3</v>
      </c>
      <c r="AC742" s="13" t="str">
        <f t="shared" si="3"/>
        <v>M6-G-29a-A-3-EN</v>
      </c>
      <c r="AD742" s="8" t="s">
        <v>47</v>
      </c>
      <c r="AE742" s="13"/>
      <c r="AF742" s="8" t="s">
        <v>48</v>
      </c>
      <c r="AG742" s="8" t="s">
        <v>49</v>
      </c>
    </row>
    <row r="743" ht="112.5" customHeight="1">
      <c r="A743" s="6" t="s">
        <v>4201</v>
      </c>
      <c r="B743" s="6" t="s">
        <v>4202</v>
      </c>
      <c r="C743" s="13" t="s">
        <v>69</v>
      </c>
      <c r="D743" s="7" t="s">
        <v>36</v>
      </c>
      <c r="E743" s="6"/>
      <c r="F743" s="9" t="s">
        <v>4223</v>
      </c>
      <c r="G743" s="10"/>
      <c r="H743" s="10"/>
      <c r="I743" s="6" t="s">
        <v>2921</v>
      </c>
      <c r="J743" s="21" t="s">
        <v>4224</v>
      </c>
      <c r="K743" s="11"/>
      <c r="L743" s="11" t="s">
        <v>4225</v>
      </c>
      <c r="M743" s="8" t="s">
        <v>43</v>
      </c>
      <c r="N743" s="11" t="s">
        <v>4211</v>
      </c>
      <c r="O743" s="11" t="s">
        <v>4211</v>
      </c>
      <c r="P743" s="12"/>
      <c r="Q743" s="13"/>
      <c r="R743" s="12"/>
      <c r="S743" s="12"/>
      <c r="T743" s="12"/>
      <c r="U743" s="12"/>
      <c r="V743" s="12"/>
      <c r="W743" s="12"/>
      <c r="X743" s="13"/>
      <c r="Y743" s="6" t="s">
        <v>3413</v>
      </c>
      <c r="Z743" s="9" t="s">
        <v>4226</v>
      </c>
      <c r="AA743" s="12" t="str">
        <f t="shared" si="1"/>
        <v>{
    "id": "M6-G-29a-A-4-EN-EN",
    "stimulus": "&lt;p&gt;Select which of these real-world objects do not resemble a cylinder.&lt;/p&gt;",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multiple response",
        "params": {
            "countCorrect": 2,
            "countIncorrect": 2,
            "showCheckIcon": false,
            "columns": 2
        }
    }
}</v>
      </c>
      <c r="AB743" s="13" t="str">
        <f t="shared" si="2"/>
        <v>M6-G-29a-A-4</v>
      </c>
      <c r="AC743" s="13" t="str">
        <f t="shared" si="3"/>
        <v>M6-G-29a-A-4-EN</v>
      </c>
      <c r="AD743" s="8" t="s">
        <v>47</v>
      </c>
      <c r="AE743" s="13"/>
      <c r="AF743" s="8" t="s">
        <v>48</v>
      </c>
      <c r="AG743" s="8" t="s">
        <v>49</v>
      </c>
    </row>
    <row r="744" ht="112.5" customHeight="1">
      <c r="A744" s="6" t="s">
        <v>4201</v>
      </c>
      <c r="B744" s="6" t="s">
        <v>4202</v>
      </c>
      <c r="C744" s="13" t="s">
        <v>69</v>
      </c>
      <c r="D744" s="7" t="s">
        <v>36</v>
      </c>
      <c r="E744" s="6"/>
      <c r="F744" s="9" t="s">
        <v>4227</v>
      </c>
      <c r="G744" s="10"/>
      <c r="H744" s="10"/>
      <c r="I744" s="6" t="s">
        <v>2921</v>
      </c>
      <c r="J744" s="21" t="s">
        <v>4224</v>
      </c>
      <c r="K744" s="11"/>
      <c r="L744" s="11" t="s">
        <v>4228</v>
      </c>
      <c r="M744" s="8" t="s">
        <v>43</v>
      </c>
      <c r="N744" s="11" t="s">
        <v>4211</v>
      </c>
      <c r="O744" s="11" t="s">
        <v>4211</v>
      </c>
      <c r="P744" s="12"/>
      <c r="Q744" s="13"/>
      <c r="R744" s="12"/>
      <c r="S744" s="12"/>
      <c r="T744" s="12"/>
      <c r="U744" s="12"/>
      <c r="V744" s="12"/>
      <c r="W744" s="12"/>
      <c r="X744" s="13"/>
      <c r="Y744" s="6" t="s">
        <v>3413</v>
      </c>
      <c r="Z744" s="9" t="s">
        <v>4229</v>
      </c>
      <c r="AA744" s="12" t="str">
        <f t="shared" si="1"/>
        <v>{
    "id": "M6-G-29a-A-5-EN-EN",
    "stimulus": "&lt;p&gt;Select which of these real-world objects do not resemble a cone.&lt;/p&gt;",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multiple response",
        "params": {
            "countCorrect": 2,
            "countIncorrect": 2,
            "showCheckIcon": false,
            "columns": 2
        }
    }
}</v>
      </c>
      <c r="AB744" s="13" t="str">
        <f t="shared" si="2"/>
        <v>M6-G-29a-A-5</v>
      </c>
      <c r="AC744" s="13" t="str">
        <f t="shared" si="3"/>
        <v>M6-G-29a-A-5-EN</v>
      </c>
      <c r="AD744" s="8" t="s">
        <v>47</v>
      </c>
      <c r="AE744" s="13"/>
      <c r="AF744" s="8" t="s">
        <v>48</v>
      </c>
      <c r="AG744" s="8" t="s">
        <v>49</v>
      </c>
    </row>
    <row r="745" ht="112.5" customHeight="1">
      <c r="A745" s="6" t="s">
        <v>4230</v>
      </c>
      <c r="B745" s="6" t="s">
        <v>4231</v>
      </c>
      <c r="C745" s="13" t="s">
        <v>35</v>
      </c>
      <c r="D745" s="7" t="s">
        <v>36</v>
      </c>
      <c r="E745" s="6"/>
      <c r="F745" s="9" t="s">
        <v>4232</v>
      </c>
      <c r="G745" s="11" t="s">
        <v>4233</v>
      </c>
      <c r="H745" s="10"/>
      <c r="I745" s="6" t="s">
        <v>2921</v>
      </c>
      <c r="J745" s="8" t="s">
        <v>196</v>
      </c>
      <c r="K745" s="11"/>
      <c r="L745" s="11" t="s">
        <v>4234</v>
      </c>
      <c r="M745" s="13" t="s">
        <v>43</v>
      </c>
      <c r="N745" s="11" t="s">
        <v>4211</v>
      </c>
      <c r="O745" s="11" t="s">
        <v>4211</v>
      </c>
      <c r="P745" s="12"/>
      <c r="Q745" s="13"/>
      <c r="R745" s="12"/>
      <c r="S745" s="12"/>
      <c r="T745" s="12"/>
      <c r="U745" s="12"/>
      <c r="V745" s="12"/>
      <c r="W745" s="12"/>
      <c r="X745" s="13"/>
      <c r="Y745" s="6" t="s">
        <v>3413</v>
      </c>
      <c r="Z745" s="9" t="s">
        <v>4235</v>
      </c>
      <c r="AA745" s="12" t="str">
        <f t="shared" si="1"/>
        <v>{
    "id": "M6-G-29b-I-1-EN-EN",
    "stimulus": "&lt;p&gt;Drag below each flat development the name of the shape they represent.&lt;/p&gt;",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"Cylinder"
            },
            {
                "name": "A2",
                "label": "Cone"
            }
        ],
        "uniques": true
    },
    "algorithm": {
        "name": "calculateOperation",
        "template": "Cloze with drag &amp; drop",
        "params": {
            "keyboard": "INTERMEDIATE"
        }
    }
}</v>
      </c>
      <c r="AB745" s="13" t="str">
        <f t="shared" si="2"/>
        <v>M6-G-29b-I-1</v>
      </c>
      <c r="AC745" s="13" t="str">
        <f t="shared" si="3"/>
        <v>M6-G-29b-I-1-EN</v>
      </c>
      <c r="AD745" s="8" t="s">
        <v>47</v>
      </c>
      <c r="AE745" s="13"/>
      <c r="AF745" s="8" t="s">
        <v>48</v>
      </c>
      <c r="AG745" s="8" t="s">
        <v>49</v>
      </c>
    </row>
    <row r="746" ht="112.5" customHeight="1">
      <c r="A746" s="6" t="s">
        <v>4230</v>
      </c>
      <c r="B746" s="6" t="s">
        <v>4231</v>
      </c>
      <c r="C746" s="13" t="s">
        <v>35</v>
      </c>
      <c r="D746" s="7" t="s">
        <v>36</v>
      </c>
      <c r="E746" s="6"/>
      <c r="F746" s="9" t="s">
        <v>4232</v>
      </c>
      <c r="G746" s="11" t="s">
        <v>4236</v>
      </c>
      <c r="H746" s="10"/>
      <c r="I746" s="6" t="s">
        <v>2921</v>
      </c>
      <c r="J746" s="8" t="s">
        <v>196</v>
      </c>
      <c r="K746" s="11"/>
      <c r="L746" s="11" t="s">
        <v>4237</v>
      </c>
      <c r="M746" s="13" t="s">
        <v>43</v>
      </c>
      <c r="N746" s="11" t="s">
        <v>4211</v>
      </c>
      <c r="O746" s="11" t="s">
        <v>4211</v>
      </c>
      <c r="P746" s="12"/>
      <c r="Q746" s="13"/>
      <c r="R746" s="12"/>
      <c r="S746" s="12"/>
      <c r="T746" s="12"/>
      <c r="U746" s="12"/>
      <c r="V746" s="12"/>
      <c r="W746" s="12"/>
      <c r="X746" s="13"/>
      <c r="Y746" s="6" t="s">
        <v>3413</v>
      </c>
      <c r="Z746" s="9" t="s">
        <v>4238</v>
      </c>
      <c r="AA746" s="12" t="str">
        <f t="shared" si="1"/>
        <v>{
    "id": "M6-G-29b-I-2-EN-EN",
    "stimulus": "&lt;p&gt;Drag the name of the shape each flat development represents.&lt;/p&gt;",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drag &amp; drop",
        "params": {
            "keyboard": "INTERMEDIATE"
        }
    }
}</v>
      </c>
      <c r="AB746" s="13" t="str">
        <f t="shared" si="2"/>
        <v>M6-G-29b-I-2</v>
      </c>
      <c r="AC746" s="13" t="str">
        <f t="shared" si="3"/>
        <v>M6-G-29b-I-2-EN</v>
      </c>
      <c r="AD746" s="8" t="s">
        <v>47</v>
      </c>
      <c r="AE746" s="13"/>
      <c r="AF746" s="8" t="s">
        <v>48</v>
      </c>
      <c r="AG746" s="8" t="s">
        <v>49</v>
      </c>
    </row>
    <row r="747" ht="112.5" customHeight="1">
      <c r="A747" s="6" t="s">
        <v>4230</v>
      </c>
      <c r="B747" s="6" t="s">
        <v>4231</v>
      </c>
      <c r="C747" s="13" t="s">
        <v>50</v>
      </c>
      <c r="D747" s="7" t="s">
        <v>36</v>
      </c>
      <c r="E747" s="6"/>
      <c r="F747" s="9" t="s">
        <v>4239</v>
      </c>
      <c r="G747" s="11" t="s">
        <v>4233</v>
      </c>
      <c r="H747" s="10"/>
      <c r="I747" s="6" t="s">
        <v>2921</v>
      </c>
      <c r="J747" s="6" t="s">
        <v>54</v>
      </c>
      <c r="K747" s="11"/>
      <c r="L747" s="11" t="s">
        <v>4234</v>
      </c>
      <c r="M747" s="13" t="s">
        <v>43</v>
      </c>
      <c r="N747" s="11" t="s">
        <v>4211</v>
      </c>
      <c r="O747" s="11" t="s">
        <v>4211</v>
      </c>
      <c r="P747" s="12"/>
      <c r="Q747" s="13"/>
      <c r="R747" s="12"/>
      <c r="S747" s="12"/>
      <c r="T747" s="12"/>
      <c r="U747" s="12"/>
      <c r="V747" s="12"/>
      <c r="W747" s="12"/>
      <c r="X747" s="13"/>
      <c r="Y747" s="6" t="s">
        <v>3413</v>
      </c>
      <c r="Z747" s="9" t="s">
        <v>4240</v>
      </c>
      <c r="AA747" s="12" t="str">
        <f t="shared" si="1"/>
        <v>{
    "id": "M6-G-29b-E-1-EN-EN",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none.&lt;/p&gt;",
    "hint": "&lt;p&gt;A cylinder has two bases; a cone has one and a sphere, none.&lt;/p&gt;",
    "seed": {
        "parameters": [],
        "calculated": [
            {
                "name": "A1",
                "label": "Cylinder"
            },
            {
                "name": "A2",
                "label": "Cone"
            }
        ],
        "uniques": true
    },
    "algorithm": {
        "name": "calculateOperation",
        "template": "Cloze with text"
    }
}</v>
      </c>
      <c r="AB747" s="13" t="str">
        <f t="shared" si="2"/>
        <v>M6-G-29b-E-1</v>
      </c>
      <c r="AC747" s="13" t="str">
        <f t="shared" si="3"/>
        <v>M6-G-29b-E-1-EN</v>
      </c>
      <c r="AD747" s="8" t="s">
        <v>47</v>
      </c>
      <c r="AE747" s="13"/>
      <c r="AF747" s="8" t="s">
        <v>48</v>
      </c>
      <c r="AG747" s="8" t="s">
        <v>49</v>
      </c>
    </row>
    <row r="748" ht="112.5" customHeight="1">
      <c r="A748" s="6" t="s">
        <v>4230</v>
      </c>
      <c r="B748" s="6" t="s">
        <v>4231</v>
      </c>
      <c r="C748" s="13" t="s">
        <v>50</v>
      </c>
      <c r="D748" s="7" t="s">
        <v>36</v>
      </c>
      <c r="E748" s="6"/>
      <c r="F748" s="9" t="s">
        <v>4239</v>
      </c>
      <c r="G748" s="11" t="s">
        <v>4236</v>
      </c>
      <c r="H748" s="10"/>
      <c r="I748" s="6" t="s">
        <v>2921</v>
      </c>
      <c r="J748" s="6" t="s">
        <v>54</v>
      </c>
      <c r="K748" s="11"/>
      <c r="L748" s="11" t="s">
        <v>4237</v>
      </c>
      <c r="M748" s="13" t="s">
        <v>43</v>
      </c>
      <c r="N748" s="11" t="s">
        <v>4211</v>
      </c>
      <c r="O748" s="11" t="s">
        <v>4211</v>
      </c>
      <c r="P748" s="12"/>
      <c r="Q748" s="13"/>
      <c r="R748" s="12"/>
      <c r="S748" s="12"/>
      <c r="T748" s="12"/>
      <c r="U748" s="12"/>
      <c r="V748" s="12"/>
      <c r="W748" s="12"/>
      <c r="X748" s="13"/>
      <c r="Y748" s="6" t="s">
        <v>3413</v>
      </c>
      <c r="Z748" s="9" t="s">
        <v>4241</v>
      </c>
      <c r="AA748" s="12" t="str">
        <f t="shared" si="1"/>
        <v>{
    "id": "M6-G-29b-E-2-EN-EN",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text"
    }
}</v>
      </c>
      <c r="AB748" s="13" t="str">
        <f t="shared" si="2"/>
        <v>M6-G-29b-E-2</v>
      </c>
      <c r="AC748" s="13" t="str">
        <f t="shared" si="3"/>
        <v>M6-G-29b-E-2-EN</v>
      </c>
      <c r="AD748" s="8" t="s">
        <v>47</v>
      </c>
      <c r="AE748" s="13"/>
      <c r="AF748" s="8" t="s">
        <v>48</v>
      </c>
      <c r="AG748" s="8" t="s">
        <v>49</v>
      </c>
    </row>
    <row r="749" ht="112.5" customHeight="1">
      <c r="A749" s="6" t="s">
        <v>4242</v>
      </c>
      <c r="B749" s="10" t="s">
        <v>4243</v>
      </c>
      <c r="C749" s="49" t="s">
        <v>35</v>
      </c>
      <c r="D749" s="7" t="s">
        <v>36</v>
      </c>
      <c r="E749" s="6"/>
      <c r="F749" s="9" t="s">
        <v>4244</v>
      </c>
      <c r="G749" s="11" t="s">
        <v>4245</v>
      </c>
      <c r="H749" s="10"/>
      <c r="I749" s="8" t="s">
        <v>212</v>
      </c>
      <c r="J749" s="8" t="s">
        <v>196</v>
      </c>
      <c r="K749" s="11" t="s">
        <v>4246</v>
      </c>
      <c r="L749" s="11" t="s">
        <v>4247</v>
      </c>
      <c r="M749" s="8" t="s">
        <v>43</v>
      </c>
      <c r="N749" s="11" t="s">
        <v>4248</v>
      </c>
      <c r="O749" s="11" t="s">
        <v>4249</v>
      </c>
      <c r="P749" s="12"/>
      <c r="Q749" s="13"/>
      <c r="R749" s="12"/>
      <c r="S749" s="12"/>
      <c r="T749" s="12"/>
      <c r="U749" s="12"/>
      <c r="V749" s="12"/>
      <c r="W749" s="12"/>
      <c r="X749" s="13"/>
      <c r="Y749" s="6" t="s">
        <v>3413</v>
      </c>
      <c r="Z749" s="9" t="s">
        <v>4250</v>
      </c>
      <c r="AA749" s="12" t="str">
        <f t="shared" si="1"/>
        <v>{
    "id": "M6-G-38a-I-1-EN-EN",
    "stimulus": "&lt;p&gt;What is the area of this cube?&lt;/p&gt;&lt;div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style=\"text-align:center;\"&gt;Area = {{response}} cm&lt;sup&gt;2&lt;/sup&gt;&lt;/p&gt;",
    "hint": "&lt;p&gt;The faces of a cube are six equal squares. The formula for the area of each is:&lt;/p&gt;&lt;p style=\"text-align: center\"&gt;Area of a square = side × side&lt;/p&gt;",
    "feedback": "&lt;p&gt;The faces of a cube are six equal squares. The formula for the area of each is:&lt;/p&gt;&lt;p style=\"text-align: center\"&gt;Area of a square = side × side = 4 × 4 = 16 cm&lt;sup&gt;2&lt;/sup&gt;&lt;/p&gt;&lt;p&gt;Since there are 6 faces, the total area is:&lt;/p&gt;&lt;p style=\"text-align: center\"&gt;Total area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v>
      </c>
      <c r="AB749" s="13" t="str">
        <f t="shared" si="2"/>
        <v>M6-G-38a-I-1</v>
      </c>
      <c r="AC749" s="13" t="str">
        <f t="shared" si="3"/>
        <v>M6-G-38a-I-1-EN</v>
      </c>
      <c r="AD749" s="8"/>
      <c r="AE749" s="13"/>
      <c r="AF749" s="8"/>
      <c r="AG749" s="8" t="s">
        <v>49</v>
      </c>
    </row>
    <row r="750" ht="112.5" customHeight="1">
      <c r="A750" s="6" t="s">
        <v>4242</v>
      </c>
      <c r="B750" s="10" t="s">
        <v>4243</v>
      </c>
      <c r="C750" s="49" t="s">
        <v>35</v>
      </c>
      <c r="D750" s="7" t="s">
        <v>36</v>
      </c>
      <c r="E750" s="6"/>
      <c r="F750" s="9" t="s">
        <v>4251</v>
      </c>
      <c r="G750" s="11" t="s">
        <v>4245</v>
      </c>
      <c r="H750" s="10"/>
      <c r="I750" s="8" t="s">
        <v>212</v>
      </c>
      <c r="J750" s="8" t="s">
        <v>196</v>
      </c>
      <c r="K750" s="11" t="s">
        <v>4246</v>
      </c>
      <c r="L750" s="11" t="s">
        <v>4252</v>
      </c>
      <c r="M750" s="8" t="s">
        <v>43</v>
      </c>
      <c r="N750" s="11" t="s">
        <v>4253</v>
      </c>
      <c r="O750" s="11" t="s">
        <v>4254</v>
      </c>
      <c r="P750" s="12"/>
      <c r="Q750" s="13"/>
      <c r="R750" s="12"/>
      <c r="S750" s="12"/>
      <c r="T750" s="12"/>
      <c r="U750" s="12"/>
      <c r="V750" s="12"/>
      <c r="W750" s="12"/>
      <c r="X750" s="13"/>
      <c r="Y750" s="6" t="s">
        <v>3413</v>
      </c>
      <c r="Z750" s="9" t="s">
        <v>4255</v>
      </c>
      <c r="AA750" s="12" t="str">
        <f t="shared" si="1"/>
        <v>{
    "id": "M6-G-38a-I-2-EN-EN",
    "stimulus": "&lt;p&gt;What is the area of this prism?&lt;/p&gt;&lt;div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style=\"text-align:center;\"&gt;Area = {{response}} cm&lt;sup&gt;2&lt;/sup&gt;&lt;/p&gt;",
    "hint": "&lt;p&gt;The faces of this prism are squares and rectangles. The formulas for their areas are:&lt;/p&gt;&lt;p style=\"text-align: center\"&gt;Area of a square = side × side&lt;/p&gt;&lt;p style=\"text-align: center\"&gt;Area of a rectangle = base × height&lt;/p&gt;",
    "feedback": "&lt;p&gt;The faces of this prism are squares and rectangles. The formulas for their areas are:&lt;/p&gt;&lt;p style=\"text-align: center\"&gt;Area of a square = side × side = 5 × 5 = 25 cm&lt;sup&gt;2&lt;/sup&gt;&lt;/p&gt;&lt;p style=\"text-align: center\"&gt;Area of a rectangle = base × height = 2 × 5 = 10 cm&lt;sup&gt;2&lt;/sup&gt;&lt;/p&gt;&lt;p&gt;Since it has 2 bases and 4 equal faces, the total area is:&lt;/p&gt;&lt;p style=\"text-align: center\"&gt;Total area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v>
      </c>
      <c r="AB750" s="13" t="str">
        <f t="shared" si="2"/>
        <v>M6-G-38a-I-2</v>
      </c>
      <c r="AC750" s="13" t="str">
        <f t="shared" si="3"/>
        <v>M6-G-38a-I-2-EN</v>
      </c>
      <c r="AD750" s="8"/>
      <c r="AE750" s="13"/>
      <c r="AF750" s="8"/>
      <c r="AG750" s="8" t="s">
        <v>49</v>
      </c>
    </row>
    <row r="751" ht="112.5" customHeight="1">
      <c r="A751" s="6" t="s">
        <v>4242</v>
      </c>
      <c r="B751" s="10" t="s">
        <v>4243</v>
      </c>
      <c r="C751" s="49" t="s">
        <v>35</v>
      </c>
      <c r="D751" s="7" t="s">
        <v>36</v>
      </c>
      <c r="E751" s="6"/>
      <c r="F751" s="9" t="s">
        <v>4256</v>
      </c>
      <c r="G751" s="11" t="s">
        <v>4245</v>
      </c>
      <c r="H751" s="10"/>
      <c r="I751" s="8" t="s">
        <v>212</v>
      </c>
      <c r="J751" s="8" t="s">
        <v>196</v>
      </c>
      <c r="K751" s="11" t="s">
        <v>4246</v>
      </c>
      <c r="L751" s="11" t="s">
        <v>4257</v>
      </c>
      <c r="M751" s="8" t="s">
        <v>43</v>
      </c>
      <c r="N751" s="11" t="s">
        <v>4258</v>
      </c>
      <c r="O751" s="11" t="s">
        <v>4259</v>
      </c>
      <c r="P751" s="12"/>
      <c r="Q751" s="13"/>
      <c r="R751" s="12"/>
      <c r="S751" s="12"/>
      <c r="T751" s="12"/>
      <c r="U751" s="12"/>
      <c r="V751" s="12"/>
      <c r="W751" s="12"/>
      <c r="X751" s="13"/>
      <c r="Y751" s="6" t="s">
        <v>3413</v>
      </c>
      <c r="Z751" s="9" t="s">
        <v>4260</v>
      </c>
      <c r="AA751" s="12" t="str">
        <f t="shared" si="1"/>
        <v>{
    "id": "M6-G-38a-I-3-EN-EN",
    "stimulus": "&lt;p&gt;What is the area of this prism?&lt;/p&gt;&lt;div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style=\"text-align:center;\"&gt;Area = {{response}} cm&lt;sup&gt;2&lt;/sup&gt;&lt;/p&gt;",
    "hint": "&lt;p&gt;The faces of this prism are squares, rectangles, and triangles. The formulas for their areas are:&lt;/p&gt;&lt;p style=\"text-align: center\"&gt;Area of a square = side × side&lt;/p&gt;&lt;p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squares, rectangles, and triangles. Their areas are:&lt;/p&gt;&lt;p style=\"text-align: center\"&gt;Area of a square = side × side = 4 × 4 = 16 cm&lt;sup&gt;2&lt;/sup&gt;&lt;/p&gt;&lt;p style=\"text-align: center\"&gt;Area of a rectangle = base × height = 4 × 5 = 20 cm&lt;sup&gt;2&lt;/sup&gt;&lt;/p&gt;&lt;p style=\"text-align: center\"&gt;Area of a rectangle = base × height = 3 × 4 = 12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data-original-math=\"\\(\\frac{4 \\ \\times \\ 3}{2}\\)\" draggable=\"true\"&gt;\\(\\frac{4 \\ \\times \\ 3}{2}\\)&lt;/span&gt; = 12 cm&lt;sup&gt;2&lt;/sup&gt;&lt;/p&gt;&lt;p&gt;As it has 2 equal bases, the total area is:&lt;/p&gt;&lt;p style=\"text-align: center\"&gt;Total area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v>
      </c>
      <c r="AB751" s="13" t="str">
        <f t="shared" si="2"/>
        <v>M6-G-38a-I-3</v>
      </c>
      <c r="AC751" s="13" t="str">
        <f t="shared" si="3"/>
        <v>M6-G-38a-I-3-EN</v>
      </c>
      <c r="AD751" s="13"/>
      <c r="AE751" s="13"/>
      <c r="AF751" s="8"/>
      <c r="AG751" s="8" t="s">
        <v>49</v>
      </c>
    </row>
    <row r="752" ht="112.5" customHeight="1">
      <c r="A752" s="6" t="s">
        <v>4242</v>
      </c>
      <c r="B752" s="10" t="s">
        <v>4243</v>
      </c>
      <c r="C752" s="50" t="s">
        <v>50</v>
      </c>
      <c r="D752" s="7" t="s">
        <v>36</v>
      </c>
      <c r="E752" s="6"/>
      <c r="F752" s="9" t="s">
        <v>4261</v>
      </c>
      <c r="G752" s="11" t="s">
        <v>4245</v>
      </c>
      <c r="H752" s="10"/>
      <c r="I752" s="8" t="s">
        <v>212</v>
      </c>
      <c r="J752" s="8" t="s">
        <v>168</v>
      </c>
      <c r="K752" s="11"/>
      <c r="L752" s="11" t="s">
        <v>4262</v>
      </c>
      <c r="M752" s="8" t="s">
        <v>43</v>
      </c>
      <c r="N752" s="11" t="s">
        <v>4248</v>
      </c>
      <c r="O752" s="11" t="s">
        <v>4263</v>
      </c>
      <c r="P752" s="12"/>
      <c r="Q752" s="13"/>
      <c r="R752" s="12"/>
      <c r="S752" s="12"/>
      <c r="T752" s="12"/>
      <c r="U752" s="12"/>
      <c r="V752" s="12"/>
      <c r="W752" s="12"/>
      <c r="X752" s="13"/>
      <c r="Y752" s="6" t="s">
        <v>3413</v>
      </c>
      <c r="Z752" s="9" t="s">
        <v>4264</v>
      </c>
      <c r="AA752" s="12" t="str">
        <f t="shared" si="1"/>
        <v>{
    "id": "M6-G-38a-E-1-EN-EN",
    "stimulus": "&lt;p&gt;Calculate the area of this cube.&lt;/p&gt;&lt;div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style=\"text-align:center;\"&gt;Area = {{response}} cm&lt;sup&gt;2&lt;/sup&gt;&lt;/p&gt;",
    "hint": "&lt;p&gt;The faces of a cube are six equal squares. The formula for the area of each one is:&lt;/p&gt;&lt;p style=\"text-align: center\"&gt;Area of a square = side × side&lt;/p&gt;",
    "feedback": "&lt;p&gt;The faces of a cube are six equal squares. The formula for the area of each one is:&lt;/p&gt;&lt;p style=\"text-align: center\"&gt;Area of a square = side × side = 3 × 3 = 9 cm&lt;sup&gt;2&lt;/sup&gt;&lt;/p&gt;&lt;p&gt;Since it has 6 equal faces, the total area is:&lt;/p&gt;&lt;p style=\"text-align: center\"&gt;Total area = 9 × 6 = 54 cm&lt;sup&gt;2&lt;/sup&gt;&lt;/p&gt;",
    "seed": {
        "parameters": [],
        "calculated": [
            {
                "name": "A1",
                "label": "{{function}}",
                "function": "54"
            }
        ],
        "uniques": true
    },
    "algorithm": {
        "name": "calculateOperation",
        "params": {
            "method": "equivLiteral",
            "keyboard": "NUMERICAL"
        }
    }
}</v>
      </c>
      <c r="AB752" s="13" t="str">
        <f t="shared" si="2"/>
        <v>M6-G-38a-E-1</v>
      </c>
      <c r="AC752" s="13" t="str">
        <f t="shared" si="3"/>
        <v>M6-G-38a-E-1-EN</v>
      </c>
      <c r="AD752" s="13"/>
      <c r="AE752" s="13"/>
      <c r="AF752" s="8"/>
      <c r="AG752" s="8" t="s">
        <v>49</v>
      </c>
    </row>
    <row r="753" ht="112.5" customHeight="1">
      <c r="A753" s="6" t="s">
        <v>4242</v>
      </c>
      <c r="B753" s="10" t="s">
        <v>4243</v>
      </c>
      <c r="C753" s="50" t="s">
        <v>50</v>
      </c>
      <c r="D753" s="7" t="s">
        <v>36</v>
      </c>
      <c r="E753" s="6"/>
      <c r="F753" s="9" t="s">
        <v>4265</v>
      </c>
      <c r="G753" s="11" t="s">
        <v>4245</v>
      </c>
      <c r="H753" s="10"/>
      <c r="I753" s="8" t="s">
        <v>212</v>
      </c>
      <c r="J753" s="8" t="s">
        <v>168</v>
      </c>
      <c r="K753" s="11"/>
      <c r="L753" s="11" t="s">
        <v>4266</v>
      </c>
      <c r="M753" s="8" t="s">
        <v>43</v>
      </c>
      <c r="N753" s="11" t="s">
        <v>4267</v>
      </c>
      <c r="O753" s="11" t="s">
        <v>4268</v>
      </c>
      <c r="P753" s="12"/>
      <c r="Q753" s="13"/>
      <c r="R753" s="12"/>
      <c r="S753" s="12"/>
      <c r="T753" s="12"/>
      <c r="U753" s="12"/>
      <c r="V753" s="12"/>
      <c r="W753" s="12"/>
      <c r="X753" s="13"/>
      <c r="Y753" s="6" t="s">
        <v>3413</v>
      </c>
      <c r="Z753" s="9" t="s">
        <v>4269</v>
      </c>
      <c r="AA753" s="12" t="str">
        <f t="shared" si="1"/>
        <v>{
    "id": "M6-G-38a-E-2-EN-EN",
    "stimulus": "&lt;p&gt;Calculate the area of this prism.&lt;/p&gt;&lt;div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style=\"text-align:center;\"&gt;Area = {{response}} cm&lt;sup&gt;2&lt;/sup&gt;&lt;/p&gt;",
    "hint": "&lt;p&gt;The faces of this prism are rectangles. The formula for the area of each one is:&lt;/p&gt;&lt;p style=\"text-align: center\"&gt;Area of a rectangle = base × height&lt;/p&gt;",
    "feedback": "&lt;p&gt;The faces of this prism are rectangles. The areas of these are:&lt;/p&gt;&lt;p style=\"text-align: center\"&gt;Area of a rectangle = base × height = 3 × 5 = 15 cm&lt;sup&gt;2&lt;/sup&gt;&lt;/p&gt;&lt;p style=\"text-align: center\"&gt;Area of a rectangle = base × height = 2 × 5 = 10 cm&lt;sup&gt;2&lt;/sup&gt;&lt;/p&gt;&lt;p style=\"text-align: center\"&gt;Area of a rectangle = base × height = 2 × 3 = 6 cm&lt;sup&gt;2&lt;/sup&gt;&lt;/p&gt;&lt;p&gt;Since each side is repeated 2 times, the total area is:&lt;/p&gt;&lt;p style=\"text-align: center\"&gt;Total area = 15 × 2 + 10 × 2 + 6 × 2 = 62 cm&lt;sup&gt;2&lt;/sup&gt;&lt;/p&gt;",
    "seed": {
        "parameters": [],
        "calculated": [
            {
                "name": "A1",
                "label": "{{function}}",
                "function": "62"
            }
        ],
        "uniques": true
    },
    "algorithm": {
        "name": "calculateOperation",
        "params": {
            "method": "equivLiteral",
            "keyboard": "NUMERICAL"
        }
    }
}</v>
      </c>
      <c r="AB753" s="13" t="str">
        <f t="shared" si="2"/>
        <v>M6-G-38a-E-2</v>
      </c>
      <c r="AC753" s="13" t="str">
        <f t="shared" si="3"/>
        <v>M6-G-38a-E-2-EN</v>
      </c>
      <c r="AD753" s="13"/>
      <c r="AE753" s="13"/>
      <c r="AF753" s="8"/>
      <c r="AG753" s="8" t="s">
        <v>49</v>
      </c>
    </row>
    <row r="754" ht="112.5" customHeight="1">
      <c r="A754" s="6" t="s">
        <v>4242</v>
      </c>
      <c r="B754" s="10" t="s">
        <v>4243</v>
      </c>
      <c r="C754" s="50" t="s">
        <v>50</v>
      </c>
      <c r="D754" s="7" t="s">
        <v>36</v>
      </c>
      <c r="E754" s="6"/>
      <c r="F754" s="9" t="s">
        <v>4270</v>
      </c>
      <c r="G754" s="11" t="s">
        <v>4245</v>
      </c>
      <c r="H754" s="10"/>
      <c r="I754" s="8" t="s">
        <v>212</v>
      </c>
      <c r="J754" s="8" t="s">
        <v>168</v>
      </c>
      <c r="K754" s="11"/>
      <c r="L754" s="11" t="s">
        <v>4271</v>
      </c>
      <c r="M754" s="8" t="s">
        <v>43</v>
      </c>
      <c r="N754" s="11" t="s">
        <v>4272</v>
      </c>
      <c r="O754" s="11" t="s">
        <v>4273</v>
      </c>
      <c r="P754" s="12"/>
      <c r="Q754" s="13"/>
      <c r="R754" s="12"/>
      <c r="S754" s="12"/>
      <c r="T754" s="12"/>
      <c r="U754" s="12"/>
      <c r="V754" s="12"/>
      <c r="W754" s="12"/>
      <c r="X754" s="13"/>
      <c r="Y754" s="6" t="s">
        <v>3413</v>
      </c>
      <c r="Z754" s="9" t="s">
        <v>4274</v>
      </c>
      <c r="AA754" s="12" t="str">
        <f t="shared" si="1"/>
        <v>{
    "id": "M6-G-38a-E-3-EN-EN",
    "stimulus": "&lt;p&gt;Calculate the area of this prism.&lt;/p&gt;&lt;div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style=\"text-align:center;\"&gt;Area = {{response}} cm&lt;sup&gt;2&lt;/sup&gt;&lt;/p&gt;",
    "hint": "&lt;p&gt;The faces of this prism are rectangles and triangles. The formulas for their areas are:&lt;/p&gt;&lt;p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rectangles and triangles. Their areas are:&lt;/p&gt;&lt;p style=\"text-align: center\"&gt;Area of a rectangle = base × height = 7 × 5 = 35 cm&lt;sup&gt;2&lt;/sup&gt;&lt;/p&gt;&lt;p style=\"text-align: center\"&gt;Area of a rectangle = base × height = 7 × 6 = 42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data-original-math=\"\\(\\frac{6 \\ \\times\\ 4}{2}\\)\" draggable=\"true\"&gt;\\(\\frac{6 \\ \\times \\ 4}{2}\\)&lt;/span&gt; = 12 cm&lt;sup&gt;2&lt;/sup&gt;&lt;/p&gt;&lt;p&gt;Since there are 2 sides and 2 equal bases, the total area is:&lt;/p&gt;&lt;p style=\"text-align: center\"&gt;Total Area = 35 × 2 + 42 + 12 × 2 = 136 cm&lt;sup&gt;2&lt;/sup&gt;&lt;/p&gt;",
    "seed": {
        "parameters": [],
        "calculated": [
            {
                "name": "A1",
                "label": "{{function}}",
                "function": "136"
            }
        ],
        "uniques": true
    },
    "algorithm": {
        "name": "calculateOperation",
        "params": {
            "method": "equivLiteral",
            "keyboard": "NUMERICAL"
        }
    }
}</v>
      </c>
      <c r="AB754" s="13" t="str">
        <f t="shared" si="2"/>
        <v>M6-G-38a-E-3</v>
      </c>
      <c r="AC754" s="13" t="str">
        <f t="shared" si="3"/>
        <v>M6-G-38a-E-3-EN</v>
      </c>
      <c r="AD754" s="13"/>
      <c r="AE754" s="13"/>
      <c r="AF754" s="8"/>
      <c r="AG754" s="8" t="s">
        <v>49</v>
      </c>
    </row>
    <row r="755" ht="112.5" customHeight="1">
      <c r="A755" s="6" t="s">
        <v>4275</v>
      </c>
      <c r="B755" s="6" t="s">
        <v>4276</v>
      </c>
      <c r="C755" s="13" t="s">
        <v>35</v>
      </c>
      <c r="D755" s="7" t="s">
        <v>36</v>
      </c>
      <c r="E755" s="6"/>
      <c r="F755" s="56" t="s">
        <v>4277</v>
      </c>
      <c r="G755" s="10"/>
      <c r="H755" s="10" t="s">
        <v>4278</v>
      </c>
      <c r="I755" s="6" t="s">
        <v>2921</v>
      </c>
      <c r="J755" s="21" t="s">
        <v>262</v>
      </c>
      <c r="K755" s="11" t="s">
        <v>4279</v>
      </c>
      <c r="L755" s="11" t="s">
        <v>4280</v>
      </c>
      <c r="M755" s="13" t="s">
        <v>43</v>
      </c>
      <c r="N755" s="11" t="s">
        <v>4281</v>
      </c>
      <c r="O755" s="11" t="s">
        <v>4282</v>
      </c>
      <c r="P755" s="12"/>
      <c r="Q755" s="13"/>
      <c r="R755" s="12"/>
      <c r="S755" s="12"/>
      <c r="T755" s="12"/>
      <c r="U755" s="12"/>
      <c r="V755" s="12"/>
      <c r="W755" s="12"/>
      <c r="X755" s="13"/>
      <c r="Y755" s="6" t="s">
        <v>3413</v>
      </c>
      <c r="Z755" s="9" t="s">
        <v>4283</v>
      </c>
      <c r="AA755" s="12" t="str">
        <f t="shared" si="1"/>
        <v>{"id":"M6-G-32a-I-1-EN-EN","stimulus":"&lt;p&gt;Select the correct volume value of this rectangular base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cm&lt;/span&gt;\n\t\t&lt;/div&gt;\n\t&lt;/div&gt;\n&lt;/div&gt;&lt;/div&gt;","hint":"&lt;p&gt;The volume of a prism is calculated with this formula:&lt;/p&gt;&lt;p style=\"text-align:center;\"&gt;Volume = base area × height&lt;/p&gt;","feedback":"&lt;p&gt;To find the volume of the prism, use this formula:&lt;/p&gt;&lt;p style=\"text-align:center;\"&gt;Volume = base area × height = (base × height) × height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AB755" s="13" t="str">
        <f t="shared" si="2"/>
        <v>M6-G-32a-I-1</v>
      </c>
      <c r="AC755" s="13" t="str">
        <f t="shared" si="3"/>
        <v>M6-G-32a-I-1-EN</v>
      </c>
      <c r="AD755" s="8" t="s">
        <v>47</v>
      </c>
      <c r="AE755" s="13"/>
      <c r="AF755" s="8" t="s">
        <v>48</v>
      </c>
      <c r="AG755" s="8" t="s">
        <v>49</v>
      </c>
    </row>
    <row r="756" ht="112.5" customHeight="1">
      <c r="A756" s="6" t="s">
        <v>4275</v>
      </c>
      <c r="B756" s="6" t="s">
        <v>4276</v>
      </c>
      <c r="C756" s="13" t="s">
        <v>50</v>
      </c>
      <c r="D756" s="7" t="s">
        <v>36</v>
      </c>
      <c r="E756" s="6"/>
      <c r="F756" s="9"/>
      <c r="G756" s="11"/>
      <c r="H756" s="10" t="s">
        <v>4284</v>
      </c>
      <c r="I756" s="6" t="s">
        <v>2921</v>
      </c>
      <c r="J756" s="8" t="s">
        <v>103</v>
      </c>
      <c r="K756" s="11" t="s">
        <v>4285</v>
      </c>
      <c r="L756" s="10"/>
      <c r="M756" s="8" t="s">
        <v>577</v>
      </c>
      <c r="N756" s="9"/>
      <c r="O756" s="9"/>
      <c r="P756" s="12"/>
      <c r="Q756" s="13"/>
      <c r="R756" s="9" t="s">
        <v>4286</v>
      </c>
      <c r="S756" s="11" t="s">
        <v>4287</v>
      </c>
      <c r="T756" s="11" t="s">
        <v>4288</v>
      </c>
      <c r="U756" s="11" t="s">
        <v>4289</v>
      </c>
      <c r="V756" s="11" t="s">
        <v>4290</v>
      </c>
      <c r="W756" s="11" t="s">
        <v>4291</v>
      </c>
      <c r="X756" s="13"/>
      <c r="Y756" s="6" t="s">
        <v>3413</v>
      </c>
      <c r="Z756" s="9" t="s">
        <v>4292</v>
      </c>
      <c r="AA756" s="12" t="str">
        <f t="shared" si="1"/>
        <v>{
    "id": "M6-G-32a-E-1-EN-EN",
    "seed": {
        "parameters": [
            {
                "name": "Q1",
                "label": null,
                "list": [
                    2,
                    3,
                    4,
                    5,
                    6,
                    7
                ]
            },
            {
                "name": "Q2",
                "label": null,
                "list": [
                    0,
                    1,
                    2
                ]
            }
        ],
        "uniques": true
    },
    "scaffolding": [
        {
            "id": "step-0",
            "stimulus": "&lt;p&gt;Calculate the volume of this rectangular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"&lt;p&gt;The volume is {{response}} cm&lt;sup&gt;3&lt;/sup&gt;.&lt;/p&gt;",
            "seed": {
                "parameters": [],
                "calculated": [
                    {
                        "name": "T1",
                        "label": "{{function}}",
                        "function": "{{Q1}}+1",
                        "temp": true
                    },
                    {
                        "name": "T2",
                        "label": "{{function}}",
                        "function": " {{Q1}}*3-1+{{Q2}}",
                        "temp": true
                    },
                    {
                        "name": "A1",
                        "label": "{{function}}",
                        "function": "{{Q1}}*{{T1}}*{{T2}}"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style=\"text-align:center;\"&gt;Small side of base = {{response}} cm&lt;/p&gt;&lt;p style=\"text-align:center;\"&gt;Large side of base = {{response}} cm&lt;/p&gt;&lt;p style=\"text-align:center;\"&gt;Height = {{response}} cm&lt;/p&gt;",
            "seed": {
                "parameters": [],
                "calculated": [
                    {
                        "name": "T1",
                        "label": "{{function}}",
                        "function": "{{Q1}}+1",
                        "temp": true
                    },
                    {
                        "name": "T2",
                        "label": "{{function}}",
                        "function": "{{Q1}}*3-1+{{Q2}}",
                        "temp": true
                    },
                    {
                        "name": "A1",
                        "label": "{{function}}",
                        "function": "{{Q1}}"
                    },
                    {
                        "name": "A2",
                        "label": "{{function}}",
                        "function": "{{Q1}}+1"
                    },
                    {
                        "name": "A3",
                        "label": "{{function}}",
                        "function": "{{Q1}}*3-1+{{Q2}}"
                    }
                ]
            },
            "algorithm": {
                "name": "calculateOperation",
                "params": {
                    "method": "equivLiteral",
                    "keyboard": "INTERMEDIATE"
                }
            }
        },
        {
            "id": "step-2",
            "stimulus": "&lt;p&gt;What does the statement ask for?&lt;/p&gt;",
            "seed": {
                "calculated": [
                    {
                        "name": "A1",
                        "label": "&lt;p&gt;To calculate the total area.&lt;/p&gt;",
                        "incorrect": true
                    },
                    {
                        "name": "A2",
                        "label": "&lt;p&gt;To calculate the lateral area.&lt;/p&gt;",
                        "incorrect": true
                    },
                    {
                        "name": "A3",
                        "label": "&lt;p&gt;To calculate 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style=\"text-align:center;\"&gt;Base area = {{response}} cm&lt;sup&gt;2&lt;/sup&gt;&lt;/p&gt;",
            "seed": {
                "calculated": [
                    {
                        "name": "T1",
                        "label": "{{function}}",
                        "function": "{{Q1}}+1",
                        "temp": true
                    },
                    {
                        "name": "T2",
                        "label": "{{function}}",
                        "function": " {{Q1}}*3-1+{{Q2}}",
                        "temp": true
                    },
                    {
                        "name": "A4",
                        "label": "{{function}}",
                        "function": "{{Q1}}*{{T1}}"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"template":"&lt;p style=\"text-align:center;\"&gt;Base area = base area × height = {{response}} cm&lt;sup&gt;3&lt;/sup&gt;&lt;/p&gt;",
            "seed": {
                "calculated": [
                    {
                        "name": "T1",
                        "label": "{{function}}",
                        "function": "{{Q1}}+1",
                        "temp": true
                    },
                    {
                        "name": "T2",
                        "label": "{{function}}",
                        "function": "{{Q1}}*3-1+{{Q2}}",
                        "temp": true
                    },
                    {
                        "name": "T3",
                        "label": "{{function}}",
                        "function": "{{Q1}}*{{T1}}",
                        "temp": true
                    },
                    {
                        "name": "A4",
                        "label": "{{function}}",
                        "function": "{{T3}}*{{T2}}"
                    }
                ]
            },
            "algorithm": {
                "name": "calculateOperation",
                "params": {
                    "method": "equivLiteral",
                    "keyboard": "INTERMEDIATE"
                }
            }
        }
    ]
}</v>
      </c>
      <c r="AB756" s="13" t="str">
        <f t="shared" si="2"/>
        <v>M6-G-32a-E-1</v>
      </c>
      <c r="AC756" s="13" t="str">
        <f t="shared" si="3"/>
        <v>M6-G-32a-E-1-EN</v>
      </c>
      <c r="AD756" s="8" t="s">
        <v>47</v>
      </c>
      <c r="AE756" s="13"/>
      <c r="AF756" s="8" t="s">
        <v>48</v>
      </c>
      <c r="AG756" s="8" t="s">
        <v>49</v>
      </c>
    </row>
    <row r="757" ht="112.5" customHeight="1">
      <c r="A757" s="6" t="s">
        <v>4275</v>
      </c>
      <c r="B757" s="6" t="s">
        <v>4276</v>
      </c>
      <c r="C757" s="13" t="s">
        <v>50</v>
      </c>
      <c r="D757" s="7" t="s">
        <v>36</v>
      </c>
      <c r="E757" s="6"/>
      <c r="F757" s="9"/>
      <c r="G757" s="11"/>
      <c r="H757" s="10" t="s">
        <v>4293</v>
      </c>
      <c r="I757" s="6" t="s">
        <v>2921</v>
      </c>
      <c r="J757" s="8" t="s">
        <v>103</v>
      </c>
      <c r="K757" s="11" t="s">
        <v>4294</v>
      </c>
      <c r="L757" s="10"/>
      <c r="M757" s="13" t="s">
        <v>577</v>
      </c>
      <c r="N757" s="9"/>
      <c r="O757" s="9"/>
      <c r="P757" s="12"/>
      <c r="Q757" s="13"/>
      <c r="R757" s="9" t="s">
        <v>4295</v>
      </c>
      <c r="S757" s="11" t="s">
        <v>4296</v>
      </c>
      <c r="T757" s="11" t="s">
        <v>4297</v>
      </c>
      <c r="U757" s="11" t="s">
        <v>4298</v>
      </c>
      <c r="V757" s="11" t="s">
        <v>4299</v>
      </c>
      <c r="W757" s="11" t="s">
        <v>4300</v>
      </c>
      <c r="X757" s="13"/>
      <c r="Y757" s="6" t="s">
        <v>3413</v>
      </c>
      <c r="Z757" s="9" t="s">
        <v>4301</v>
      </c>
      <c r="AA757" s="12" t="str">
        <f t="shared" si="1"/>
        <v>{
    "id": "M6-G-32a-E-2-EN-EN",
    "seed": {
        "parameters": [
            {
                "name": "Q1",
                "label": null,
                "min": 2,
                "max": 10,
                "step": 1
            },
            {
                "name": "Q2",
                "label": null,
                "list": [
                    0,
                    1,
                    2
                ]
            }
        ],
        "uniques": true
    },
    "scaffolding": [
        {
            "id": "step-0",
            "stimulus": "&lt;p&gt;Calculate the volume of this pentagonal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
            "template": "&lt;p&gt;The volume is {{response}} cm&lt;sup&gt;3&lt;/sup&gt;.&lt;/p&gt;",
            "seed": {
                "parameters": [],
                "calculated": [
                    {
                        "name": "T1",
                        "label": "{{function}}",
                        "function": "{{Q1}}*3-1+{{Q2}}",
                        "temp": true
                    },
                    {
                        "name": "T2",
                        "label": "{{function}}",
                        "function": " Lemonlib.round({{Q1}}*0.81, 1)",
                        "temp": true
                    },
                    {
                        "name": "A1",
                        "label": "{{function}}",
                        "function": "5*{{Q1}}*{{T2}}*{{T1}}/2"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style=\"text-align:center;\"&gt;Side of base = {{response}} cm&lt;/p&gt;&lt;p style=\"text-align:center;\"&gt;Base apothem = {{response}}&lt;/p&gt;&lt;p style=\"text-align:center;\"&gt;Height = {{response}} cm&lt;/p&gt;",
            "seed": {
                "parameters": [],
                "calculated": [
                    {
                        "name": "T1",
                        "label": "{{function}}",
                        "function": "{{Q1}}*3-1+{{Q2}}",
                        "temp": true
                    },
                    {
                        "name": "T2",
                        "label": "{{function}}",
                        "function": " Lemonlib.round({{Q1}}*0.81, 1)",
                        "temp": true
                    },
                    {
                        "name": "A2",
                        "label": "{{function}}",
                        "function": "{{Q1}}"
                    },
                    {
                        "name": "A3",
                        "label": "{{function}}",
                        "function": "{{T2}}"
                    },
                    {
                        "name": "A4",
                        "label": "{{function}}",
                        "function": " {{T1}}"
                    }
                ]
            },
            "algorithm": {
                "name": "calculateOperation",
                "params": {
                    "method": "equivLiteral",
                    "keyboard": "INTERMEDIATE"
                }
            }
        },
        {
            "id": "step-2",
            "stimulus": "&lt;p&gt;What does the statement ask you to calculate?&lt;/p&gt;",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style=\"text-align:center;\"&gt;Base area = {{response}} cm&lt;sup&gt;2&lt;/sup&gt;&lt;/p&gt;",
            "seed": {
                "calculated": [
                    {
                        "name": "T1",
                        "label": "{{function}}",
                        "function": "{{Q1}}*3-1+{{Q2}}",
                        "temp": true
                    },
                    {
                        "name": "T2",
                        "label": "{{function}}",
                        "function": " Lemonlib.round({{Q1}}*0.81, 1)",
                        "temp": true
                    },
                    {
                        "name": "A5",
                        "label": "{{function}}",
                        "function": "5*{{Q1}}*{{T2}}/2"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"template":"&lt;p style=\"text-align:center;\"&gt;Volume = base area × height = {{response}} cm&lt;sup&gt;3&lt;/sup&gt;&lt;/p&gt;",
            "seed": {
                "calculated": [
                    {
                        "name": "T1",
                        "label": "{{function}}",
                        "function": "{{Q1}}*3-1+{{Q2}}",
                        "temp": true
                    },
                    {
                        "name": "T2",
                        "label": "{{function}}",
                        "function": "Lemonlib.round({{Q1}}*0.81, 1)",
                        "temp": true
                    },
                    {
                        "name": "T3",
                        "label": "{{function}}",
                        "function": "5*{{Q1}}*{{T2}}/2",
                        "temp": true
                    },
                    {
                        "name": "A4",
                        "label": "{{function}}",
                        "function": " 5*{{Q1}}*{{T2}}*{{T1}}/2"
                    }
                ]
            },
            "algorithm": {
                "name": "calculateOperation",
                "params": {
                    "method": "equivLiteral",
                    "keyboard": "INTERMEDIATE"
                }
            }
        }
    ]
}</v>
      </c>
      <c r="AB757" s="13" t="str">
        <f t="shared" si="2"/>
        <v>M6-G-32a-E-2</v>
      </c>
      <c r="AC757" s="13" t="str">
        <f t="shared" si="3"/>
        <v>M6-G-32a-E-2-EN</v>
      </c>
      <c r="AD757" s="8" t="s">
        <v>47</v>
      </c>
      <c r="AE757" s="13"/>
      <c r="AF757" s="8" t="s">
        <v>48</v>
      </c>
      <c r="AG757" s="8" t="s">
        <v>49</v>
      </c>
    </row>
    <row r="758" ht="112.5" customHeight="1">
      <c r="A758" s="6" t="s">
        <v>4275</v>
      </c>
      <c r="B758" s="6" t="s">
        <v>4276</v>
      </c>
      <c r="C758" s="13" t="s">
        <v>50</v>
      </c>
      <c r="D758" s="7" t="s">
        <v>36</v>
      </c>
      <c r="E758" s="6"/>
      <c r="F758" s="52"/>
      <c r="G758" s="11"/>
      <c r="H758" s="10" t="s">
        <v>4302</v>
      </c>
      <c r="I758" s="6" t="s">
        <v>2921</v>
      </c>
      <c r="J758" s="8" t="s">
        <v>103</v>
      </c>
      <c r="K758" s="11" t="s">
        <v>4303</v>
      </c>
      <c r="L758" s="10"/>
      <c r="M758" s="13" t="s">
        <v>577</v>
      </c>
      <c r="N758" s="9"/>
      <c r="O758" s="9"/>
      <c r="P758" s="12"/>
      <c r="Q758" s="13"/>
      <c r="R758" s="9" t="s">
        <v>4304</v>
      </c>
      <c r="S758" s="11" t="s">
        <v>4305</v>
      </c>
      <c r="T758" s="11" t="s">
        <v>4306</v>
      </c>
      <c r="U758" s="11" t="s">
        <v>4307</v>
      </c>
      <c r="V758" s="11" t="s">
        <v>4308</v>
      </c>
      <c r="W758" s="11" t="s">
        <v>4309</v>
      </c>
      <c r="X758" s="13"/>
      <c r="Y758" s="6" t="s">
        <v>3413</v>
      </c>
      <c r="Z758" s="9" t="s">
        <v>4310</v>
      </c>
      <c r="AA758" s="12" t="str">
        <f t="shared" si="1"/>
        <v>{
    "id": "M6-G-32a-E-3-EN-EN",
    "seed": {
        "parameters": [
            {
                "name": "Q1",
                "label": null,
                "min": 2,
                "max": 10,
                "step": 1
            },
            {
                "name": "Q4",
                "label": null,
                "list": [
                    0,
                    1,
                    2
                ]
            }
        ],
        "uniques": true
    },
    "scaffolding": [
        {
            "id": "step-0",
            "stimulus": "&lt;p&gt;Calculate the volume of this hexagonal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
            "template": "&lt;p&gt;The volume is {{response}} cm&lt;sup&gt;3&lt;/sup&gt;.&lt;/p&gt;",
            "seed": {
                "parameters": [],
                "calculated": [
                    {
                        "name": "T1",
                        "label": "{{function}}",
                        "function": "{{Q1}}*3-1+{{Q4}}",
                        "temp": true
                    },
                    {
                        "name": "T2",
                        "label": "{{function}}",
                        "function": "Lemonlib.round({{Q1}}*0.86, 1)",
                        "temp": true
                    },
                    {
                        "name": "A1",
                        "label": "{{function}}",
                        "function": "Lemonlib.round(3*{{Q1}}*{{T2}}*{{T1}},2)"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style=\"text-align:center;\"&gt;Side of base = {{response}} cm&lt;/p&gt;&lt;p style=\"text-align:center;\"&gt;Apothem of the base = {{response}} cm&lt;/p&gt;&lt;p style=\"text-align:center;\"&gt;Height = {{response}} cm&lt;/p&gt;",
            "seed": {
                "parameters": [],
                "calculated": [
                    {
                        "name": "T1",
                        "label": "{{function}}",
                        "function": "{{Q1}}*3-1+{{Q4}}",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style=\"text-align:center;\"&gt;Base area = {{response}} cm&lt;sup&gt;2&lt;/sup&gt;&lt;/p&gt;",
            "seed": {
                "calculated": [
                    {
                        "name": "T1",
                        "label": "{{function}}",
                        "function": "{{Q1}}*3-1+{{Q4}}",
                        "temp": true
                    },
                    {
                        "name": "T2",
                        "label": "{{function}}",
                        "function": "Lemonlib.round({{Q1}}*0.86, 1)",
                        "temp": true
                    },
                    {
                        "name": "A5",
                        "label": "{{function}}",
                        "function": "Lemonlib.round(3*{{Q1}}*{{T2}},1)"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"template":"&lt;p style=\"text-align:center;\"&gt;Volume = base area × height = {{response}} cm&lt;sup&gt;3&lt;/sup&gt;&lt;/p&gt;",
            "seed": {
                "calculated": [
                    {
                        "name": "T1",
                        "label": "{{function}}",
                        "function": "{{Q1}}*3-1+{{Q4}}",
                        "temp": true
                    },
                    {
                        "name": "T2",
                        "label": "{{function}}",
                        "function": "Lemonlib.round({{Q1}}*0.86,1)",
                        "temp": true
                    },
                    {
                        "name": "T3",
                        "label": "{{function}}",
                        "function": "Lemonlib.round(3*{{Q1}}*{{T2}},1)",
                        "temp": true
                    },
                    {
                        "name": "A1",
                        "label": "{{function}}",
                        "function": "Lemonlib.round(3*{{Q1}}*{{T2}}*{{T1}},2)"
                    }
                ]
            },
            "algorithm": {
                "name": "calculateOperation",
                "params": {
                    "method": "equivLiteral",
                    "keyboard": "INTERMEDIATE"
                }
            }
        }
    ]
}</v>
      </c>
      <c r="AB758" s="13" t="str">
        <f t="shared" si="2"/>
        <v>M6-G-32a-E-3</v>
      </c>
      <c r="AC758" s="13" t="str">
        <f t="shared" si="3"/>
        <v>M6-G-32a-E-3-EN</v>
      </c>
      <c r="AD758" s="8" t="s">
        <v>47</v>
      </c>
      <c r="AE758" s="13"/>
      <c r="AF758" s="8" t="s">
        <v>48</v>
      </c>
      <c r="AG758" s="8" t="s">
        <v>49</v>
      </c>
    </row>
    <row r="759" ht="112.5" customHeight="1">
      <c r="A759" s="6" t="s">
        <v>4275</v>
      </c>
      <c r="B759" s="6" t="s">
        <v>4276</v>
      </c>
      <c r="C759" s="13" t="s">
        <v>69</v>
      </c>
      <c r="D759" s="7" t="s">
        <v>36</v>
      </c>
      <c r="E759" s="6"/>
      <c r="F759" s="9"/>
      <c r="G759" s="11"/>
      <c r="H759" s="10" t="s">
        <v>4311</v>
      </c>
      <c r="I759" s="6"/>
      <c r="J759" s="8" t="s">
        <v>103</v>
      </c>
      <c r="K759" s="11" t="s">
        <v>4312</v>
      </c>
      <c r="L759" s="11"/>
      <c r="M759" s="13" t="s">
        <v>577</v>
      </c>
      <c r="N759" s="9"/>
      <c r="O759" s="9"/>
      <c r="P759" s="12"/>
      <c r="Q759" s="13"/>
      <c r="R759" s="9" t="s">
        <v>4313</v>
      </c>
      <c r="S759" s="11" t="s">
        <v>4314</v>
      </c>
      <c r="T759" s="11" t="s">
        <v>4315</v>
      </c>
      <c r="U759" s="11" t="s">
        <v>4316</v>
      </c>
      <c r="V759" s="11" t="s">
        <v>4317</v>
      </c>
      <c r="W759" s="11" t="s">
        <v>4318</v>
      </c>
      <c r="X759" s="13"/>
      <c r="Y759" s="6" t="s">
        <v>3413</v>
      </c>
      <c r="Z759" s="9" t="s">
        <v>4319</v>
      </c>
      <c r="AA759" s="12" t="str">
        <f t="shared" si="1"/>
        <v>{
    "id": "M6-G-32a-A-1-EN-EN",
    "seed": {
        "parameters": [
            {
                "name": "Q1",
                "label": null,
                "list": [
                    2,
                    3,
                    4
                ]
            },
            {
                "name": "Q3",
                "label": null,
                "list": [
                    1,
                    2
                ]
            }
        ],
        "uniques": true
    },
    "scaffolding": [
        {
            "id": "step-0",
            "stimulus": "&lt;p&gt;To move, Oliver uses cardboard boxes shaped like square-based prisms. The sides of the base measure {{Q1}} dm, while the height is {{T1}} dm. What is the volume of each box?&lt;/p&gt;",
            "template": "&lt;p&gt;Each box has a volume of {{response}} dm&lt;sup&gt;3&lt;/sup&gt;.&lt;/p&gt;",
            "seed": {
                "calculated": [
                    {
                        "name": "T1",
                        "label": "{{function}}",
                        "function": "{{Q1}}+{{Q3}}",
                        "temp": true
                    },
                    {
                        "name": "A1",
                        "label": "{{function}}",
                        "function": "{{Q1}}*{{Q1}}*{{T1}}"
                    }
                ]
            },
            "algorithm": {
                "name": "calculateOperation",
                "params": {
                    "method": "equivLiteral",
                    "keyboard": "INTERMEDIATE"
                }
            }
        },
        {
            "id": "step-1",
            "stimulus": "&lt;p&gt;What are the dimensions of the base and height of the boxes?&lt;/p&gt;",
            "template": "&lt;p&gt;The dimensions of the base are {{response}} dm and the height is {{response}} dm.&lt;/p&gt;",
            "seed": {
                "calculated": [
                    {
                        "name": "T1",
                        "label": "{{function}}",
                        "function": "{{Q1}}+{{Q3}}",
                        "temp": true
                    },
                    {
                        "name": "A2",
                        "label": "{{function}}",
                        "function": "{{Q1}}"
                    },
                    {
                        "name": "A3",
                        "label": "{{function}}",
                        "function": " {{T1}}"
                    }
                ]
            },
            "algorithm": {
                "name": "calculateOperation",
                "params": {
                    "method": "equivLiteral",
                    "keyboard": "INTERMEDIATE"
                }
            }
        },
        {
            "id": "step-2",
            "stimulus": "&lt;p&gt;What does the problem ask for?&lt;/p&gt;",
            "seed": {
                "calculated": [
                    {
                        "name": "A1",
                        "label": "&lt;p&gt;To calculate the volume of each box.&lt;/p&gt;"
                    },
                    {
                        "name": "A2",
                        "label": "&lt;p&gt;To calculate the lateral area of each box.&lt;/p&gt;",
                        "incorrect": true
                    },
                    {
                        "name": "A3",
                        "label": "&lt;p&gt;To calculate the total area of each box.&lt;/p&gt;",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"countCorrect": 1,
                    "countIncorrect": 2,"showCheckIcon":false,"columns":3
                }
            }
        },
        {
            "id": "step-4",
            "stimulus": "&lt;p&gt;First, calculate the base area of each box.&lt;/p&gt;",
            "template": "&lt;p style=\"text-align:center;\"&gt;Base area = {{response}} dm&lt;sup&gt;2&lt;/sup&gt;&lt;/p&gt;",
            "seed": {
                "calculated": [
                    {
                        "name": "A4",
                        "label": "{{function}}",
                        "function": "{{Q1}}*{{Q1}}"
                    }
                ]
            },
            "algorithm": {
                "name": "calculateOperation",
                "params": {
                    "method": "equivLiteral",
                    "keyboard": "INTERMEDIATE"
                }
            }
        },
        {
            "id": "step-5",
            "stimulus": "&lt;p&gt;Using the previous result, {{T2}} dm&lt;sup&gt;2&lt;/sup&gt;, calculate the volume of each box.&lt;/p&gt;",
            "template":"&lt;p style=\"text-align:center;\"&gt;Volume = base area × height = {{response}} dm&lt;sup&gt;3&lt;/sup&gt;",
            "seed": {
                "calculated": [
                    {
                        "name": "T1",
                        "label": "{{function}}",
                        "function": "{{Q1}}+{{Q3}}",
                        "temp": true
                    },
                    {
                        "name": "T2",
                        "label": "{{function}}",
                        "function": " {{Q1}}*{{Q1}}",
                        "temp": true
                    },
                    {
                        "name": "A5",
                        "label": "{{function}}",
                        "function": " {{Q1}}*{{Q1}}*{{T1}}"
                    }
                ]
            },
            "algorithm": {
                "name": "calculateOperation",
                "params": {
                    "method": "equivSymbolic",
                    "keyboard": "INTERMEDIATE"
                }
            }
        }
    ]
}</v>
      </c>
      <c r="AB759" s="13" t="str">
        <f t="shared" si="2"/>
        <v>M6-G-32a-A-1</v>
      </c>
      <c r="AC759" s="13" t="str">
        <f t="shared" si="3"/>
        <v>M6-G-32a-A-1-EN</v>
      </c>
      <c r="AD759" s="8" t="s">
        <v>47</v>
      </c>
      <c r="AE759" s="13"/>
      <c r="AF759" s="8" t="s">
        <v>48</v>
      </c>
      <c r="AG759" s="8" t="s">
        <v>49</v>
      </c>
    </row>
    <row r="760" ht="112.5" customHeight="1">
      <c r="A760" s="6" t="s">
        <v>4275</v>
      </c>
      <c r="B760" s="6" t="s">
        <v>4276</v>
      </c>
      <c r="C760" s="13" t="s">
        <v>69</v>
      </c>
      <c r="D760" s="7" t="s">
        <v>36</v>
      </c>
      <c r="E760" s="6"/>
      <c r="F760" s="9"/>
      <c r="G760" s="10"/>
      <c r="H760" s="10" t="s">
        <v>4320</v>
      </c>
      <c r="I760" s="6"/>
      <c r="J760" s="8" t="s">
        <v>103</v>
      </c>
      <c r="K760" s="11" t="s">
        <v>4321</v>
      </c>
      <c r="L760" s="10"/>
      <c r="M760" s="13" t="s">
        <v>577</v>
      </c>
      <c r="N760" s="9"/>
      <c r="O760" s="9"/>
      <c r="P760" s="12"/>
      <c r="Q760" s="13"/>
      <c r="R760" s="9" t="s">
        <v>4322</v>
      </c>
      <c r="S760" s="11" t="s">
        <v>4323</v>
      </c>
      <c r="T760" s="11" t="s">
        <v>4324</v>
      </c>
      <c r="U760" s="11" t="s">
        <v>4325</v>
      </c>
      <c r="V760" s="11" t="s">
        <v>4326</v>
      </c>
      <c r="W760" s="11" t="s">
        <v>4327</v>
      </c>
      <c r="X760" s="13"/>
      <c r="Y760" s="6" t="s">
        <v>3413</v>
      </c>
      <c r="Z760" s="9" t="s">
        <v>4328</v>
      </c>
      <c r="AA760" s="12" t="str">
        <f t="shared" si="1"/>
        <v>{
    "id": "M6-G-32a-A-2-EN-EN",
    "seed": {
        "parameters": [
            {
                "name": "Q1",
                "label": null,
                "list": [
                    2,
                    3,
                    4
                ]
            },
            {
                "name": "Q2",
                "label": null,
                "list": [
                    10,
                    11,
                    12,
                    13,
                    14,
                    15
                ]
            }
        ],
        "uniques": true
    },
    "scaffolding": [
        {
            "id": "step-0",
            "stimulus": "&lt;p&gt;The cardboard wrapper of a chocolate bar is shaped like a triangular prism. The base is an equilateral triangle with a height of {{T1}} cm, and its sides are {{Q1}} cm. The height of the prism, on the other hand, is {{Q2}} cm. What is the volume of this wrapper?&lt;/p&gt;",
            "template": "&lt;p&gt;The wrapper has a volume of {{response}} cm&lt;sup&gt;3&lt;/sup&gt;.&lt;/p&gt;",
            "seed": {
                "calculated": [
                    {
                        "name": "T1",
                        "label": "{{function}}",
                        "function": "Lemonlib.round(0.87*{{Q1}},1)",
                        "temp": true
                    },
                    {
                        "name": "A1",
                        "label": "{{function}}",
                        "function": "Lemonlib.round({{Q1}}*{{Q2}}*{{T1}}/2,1)"
                    }
                ]
            },
            "algorithm": {
                "name": "calculateOperation",
                "params": {
                    "method": "equivLiteral",
                    "keyboard": "INTERMEDIATE"
                }
            }
        },
        {
            "id": "step-1",
            "stimulus": "&lt;p&gt;What are the dimensions of these wrappers?&lt;/p&gt;",
            "template": "&lt;p&gt;In the equilateral triangle of the base, the sides of the base are {{response}} cm, while its height is {{response}} cm. The height of the prism is {{response}} cm.&lt;/p&gt;",
            "seed": {
                "calculated": [
                    {
                        "name": "T1",
                        "label": "{{function}}",
                        "function": "Lemonlib.round(0.87*{{Q1}},1)",
                        "temp": true
                    },
                    {
                        "name": "A2",
                        "label": "{{function}}",
                        "function": "{{Q1}}"
                    },
                    {
                        "name": "A3",
                        "label": "{{function}}",
                        "function": " {{T1}}"
                    },
                    {
                        "name": "A4",
                        "label": "{{function}}",
                        "function": " {{Q2}}"
                    }
                ]
            },
            "algorithm": {
                "name": "calculateOperation",
                "params": {
                    "method": "equivLiteral",
                    "keyboard": "INTERMEDIATE"
                }
            }
        },
        {
            "id": "step-2",
            "stimulus": "&lt;p&gt;What does the statement ask for?&lt;/p&gt;",
            "seed": {
                "calculated": [
                    {
                        "name": "A1",
                        "label": "&lt;p&gt;To calculate the volume of the wrapper.&lt;/p&gt;"
                    },
                    {
                        "name": "A2",
                        "label": "&lt;p&gt;To calculate the lateral area of the wrapper.&lt;/p&gt;",
                        "incorrect": true
                    },
                    {
                        "name": "A3",
                        "label": "&lt;p&gt;To calculate the total area of the wrapper.&lt;/p&gt;",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base area of the wrapper.&lt;/p&gt;",
            "template": "&lt;p style=\"text-align:center;\"&gt;Base area = {{response}} cm&lt;sup&gt;2&lt;/sup&gt;",
            "seed": {
                "calculated": [
                    {
                        "name": "T1",
                        "label": "{{function}}",
                        "function": "Lemonlib.round(0.87*{{Q1}},1)",
                        "temp": true
                    },
                    {
                        "name": "A5",
                        "label": "{{function}}",
                        "function": "Lemonlib.round({{Q1}}*{{T1}}/2,2)"
                    }
                ]
            },
            "algorithm": {
                "name": "calculateOperation",
                "params": {
                    "method": "equivLiteral",
                    "keyboard": "INTERMEDIATE"
                }
            }
        },
        {
            "id": "step-5",
            "stimulus": "&lt;p&gt;With the previous result, {{T2}} cm&lt;sup&gt;2&lt;/sup&gt;, calculate the volume of the wrapper.&lt;/p&gt;",
            "template":"&lt;p style=\"text-align:center;\"&gt;Volume  = base area × height = {{response}} cm&lt;sup&gt;3&lt;/sup&gt;",
            "seed": {
                "calculated": [
                    {
                        "name": "T1",
                        "label": "{{function}}",
                        "function": "Lemonlib.round(0.87*{{Q1}},1)",
                        "temp": true
                    },
                    {
                        "name": "T2",
                        "label": "{{function}}",
                        "function": "Lemonlib.round({{Q1}}*{{T1}}/2,1)",
                        "temp": true
                    },
                    {
                        "name": "A5",
                        "label": "{{function}}",
                        "function": "Lemonlib.round({{Q1}}*{{T1}}*{{Q2}}/2,1)"
                    }
                ]
            },
            "algorithm": {
                "name": "calculateOperation",
                "params": {
                    "method": "equivSymbolic",
                    "keyboard": "INTERMEDIATE"
                }
            }
        }
    ]
}</v>
      </c>
      <c r="AB760" s="13" t="str">
        <f t="shared" si="2"/>
        <v>M6-G-32a-A-2</v>
      </c>
      <c r="AC760" s="13" t="str">
        <f t="shared" si="3"/>
        <v>M6-G-32a-A-2-EN</v>
      </c>
      <c r="AD760" s="8" t="s">
        <v>47</v>
      </c>
      <c r="AE760" s="13"/>
      <c r="AF760" s="8" t="s">
        <v>48</v>
      </c>
      <c r="AG760" s="8" t="s">
        <v>49</v>
      </c>
    </row>
    <row r="761" ht="112.5" customHeight="1">
      <c r="A761" s="6" t="s">
        <v>4275</v>
      </c>
      <c r="B761" s="6" t="s">
        <v>4276</v>
      </c>
      <c r="C761" s="13" t="s">
        <v>69</v>
      </c>
      <c r="D761" s="7" t="s">
        <v>36</v>
      </c>
      <c r="E761" s="6"/>
      <c r="F761" s="9"/>
      <c r="G761" s="10"/>
      <c r="H761" s="10" t="s">
        <v>4329</v>
      </c>
      <c r="I761" s="6"/>
      <c r="J761" s="8" t="s">
        <v>103</v>
      </c>
      <c r="K761" s="11" t="s">
        <v>4330</v>
      </c>
      <c r="L761" s="11"/>
      <c r="M761" s="13" t="s">
        <v>577</v>
      </c>
      <c r="N761" s="9"/>
      <c r="O761" s="9"/>
      <c r="P761" s="12"/>
      <c r="Q761" s="13"/>
      <c r="R761" s="9" t="s">
        <v>4331</v>
      </c>
      <c r="S761" s="11" t="s">
        <v>4332</v>
      </c>
      <c r="T761" s="11" t="s">
        <v>4333</v>
      </c>
      <c r="U761" s="11" t="s">
        <v>4334</v>
      </c>
      <c r="V761" s="11" t="s">
        <v>4335</v>
      </c>
      <c r="W761" s="11" t="s">
        <v>4336</v>
      </c>
      <c r="X761" s="13"/>
      <c r="Y761" s="6" t="s">
        <v>3413</v>
      </c>
      <c r="Z761" s="9" t="s">
        <v>4337</v>
      </c>
      <c r="AA761" s="12" t="str">
        <f t="shared" si="1"/>
        <v>{
    "id": "M6-G-32a-A-3-EN-EN",
    "seed": {
        "parameters": [
            {
                "name": "Q1",
                "label": null,
                "list": [
                    2,
                    3,
                    4,
                    5
                ]
            },
            {
                "name": "Q2",
                "label": null,
                "list": [
                    3,
                    4,
                    5
                ]
            },
            {
                "name": "Q3",
                "label": null,
                "list": [
                    1,
                    2,
                    3
                ]
            }
        ],
        "uniques": true
    },
    "scaffolding": [
        {
            "id": "step-0",
            "stimulus": "&lt;p&gt;Teo is going to fill a rectangular prism-shaped aquarium. The sides of the base measure {{Q1}} dm and {{T1}} dm, while the height is {{T2}} dm. What volume does the aquarium hold?&lt;/p&gt;",
            "template": "&lt;p&gt;The aquarium has a volume of {{response}} dm&lt;sup&gt;3&lt;/sup&gt;.&lt;/p&gt;",
            "seed": {
                "calculated": [
                    {
                        "name": "T1",
                        "label": "{{function}}",
                        "function": "{{Q1}}+{{Q2}}",
                        "temp": true
                    },
                    {
                        "name": "T2",
                        "label": "{{function}}",
                        "function": "{{Q1}}+{{Q3}}",
                        "temp": true
                    },
                    {
                        "name": "A1",
                        "label": "{{function}}",
                        "function": "{{Q1}}*{{T1}}*{{T2}}"
                    }
                ]
            },
            "algorithm": {
                "name": "calculateOperation",
                "params": {
                    "method": "equivLiteral",
                    "keyboard": "INTERMEDIATE"
                }
            }
        },
        {
            "id": "step-1",
            "stimulus": "&lt;p&gt;What are the dimensions of the aquarium?&lt;/p&gt;",
            "template": "&lt;p style=\"text-align:center;\"&gt;Smaller side of the base = {{response}} dm&lt;/p&gt;&lt;p style=\"text-align:center;\"&gt;Larger side of the base = {{response}} dm&lt;/p&gt;&lt;p style=\"text-align:center;\"&gt;Height = {{response}} dm&lt;/p&gt;",
            "seed": {
                "calculated": [
                    {
                        "name": "T1",
                        "label": "{{function}}",
                        "function": " {{Q1}}+{{Q2}}",
                        "temp": true
                    },
                    {
                        "name": "T2",
                        "label": "{{function}}",
                        "function": "{{Q1}}+{{Q3}}",
                        "temp": true
                    },
                    {
                        "name": "A2",
                        "label": "{{function}}",
                        "function": "{{Q1}}"
                    },
                    {
                        "name": "A3",
                        "label": "{{function}}",
                        "function": " {{T1}}"
                    },
                    {
                        "name": "A4",
                        "label": "{{function}}",
                        "function": " {{T2}}"
                    }
                ]
            },
            "algorithm": {
                "name": "calculateOperation",
                "params": {
                    "method": "equivLiteral",
                    "keyboard": "INTERMEDIATE"
                }
            }
        },
        {
            "id": "step-2",
            "stimulus": "&lt;p&gt;What does the statement ask for?&lt;/p&gt;",
            "seed": {
                "calculated": [
                    {
                        "name": "A1",
                        "label": "&lt;p&gt;Calculate the volume of the aquarium.&lt;/p&gt;"
                    },
                    {
                        "name": "A2",
                        "label": "&lt;p&gt;Calculate the total area of the aquarium.&lt;/p&gt;",
                        "incorrect": true
                    },
                    {
                        "name": "A3",
                        "label": "&lt;p&gt;Calculate the lateral area of the aquarium.&lt;/p&gt;",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area of the base of the aquarium.&lt;/p&gt;",
            "template": "&lt;p style=\"text-align:center;\"&gt;Area of the base = {{response}} dm&lt;sup&gt;2&lt;/sup&gt;&lt;/p&gt;",
            "seed": {
                "calculated": [
                    {
                        "name": "T1",
                        "label": "{{function}}",
                        "function": " {{Q1}}+{{Q2}}",
                        "temp": true
                    },
                    {
                        "name": "A5",
                        "label": "{{function}}",
                        "function": "{{Q1}}*{{T1}}"
                    }
                ]
            },
            "algorithm": {
                "name": "calculateOperation",
                "params": {
                    "method": "equivLiteral",
                    "keyboard": "INTERMEDIATE"
                }
            }
        },
        {
            "id": "step-5",
            "stimulus": "&lt;p&gt;With the previous result, {{T3}} dm&lt;sup&gt;2&lt;/sup&gt;, calculate the volume of each box.&lt;/p&gt;",
            "template":"&lt;p style=\"text-align:center;\"&gt;Volume = area of the base × height = {{response}} dm&lt;sup&gt;3&lt;/sup&gt;",
            "seed": {
                "calculated": [
                    {
                        "name": "T1",
                        "label": "{{function}}",
                        "function": " {{Q1}}+{{Q2}}",
                        "temp": true
                    },
                    {
                        "name": "T2",
                        "label": "{{function}}",
                        "function": "{{Q1}}+{{Q3}}",
                        "temp": true
                    },
                    {
                        "name": "T3",
                        "label": "{{function}}",
                        "function": "{{Q1}}*{{T1}}",
                        "temp": true
                    },
                    {
                        "name": "A6",
                        "label": "{{function}}",
                        "function": "{{Q1}}*{{T1}}*{{T2}}"
                    }
                ]
            },
            "algorithm": {
                "name": "calculateOperation",
                "params": {
                    "method": "equivSymbolic",
                    "keyboard": "INTERMEDIATE"
                }
            }
        }
    ]
}</v>
      </c>
      <c r="AB761" s="13" t="str">
        <f t="shared" si="2"/>
        <v>M6-G-32a-A-3</v>
      </c>
      <c r="AC761" s="13" t="str">
        <f t="shared" si="3"/>
        <v>M6-G-32a-A-3-EN</v>
      </c>
      <c r="AD761" s="8" t="s">
        <v>47</v>
      </c>
      <c r="AE761" s="13"/>
      <c r="AF761" s="8" t="s">
        <v>48</v>
      </c>
      <c r="AG761" s="8" t="s">
        <v>49</v>
      </c>
    </row>
    <row r="762" ht="112.5" customHeight="1">
      <c r="A762" s="6" t="s">
        <v>4338</v>
      </c>
      <c r="B762" s="6" t="s">
        <v>4339</v>
      </c>
      <c r="C762" s="13" t="s">
        <v>35</v>
      </c>
      <c r="D762" s="7" t="s">
        <v>36</v>
      </c>
      <c r="E762" s="6"/>
      <c r="F762" s="9" t="s">
        <v>4340</v>
      </c>
      <c r="G762" s="10"/>
      <c r="H762" s="10" t="s">
        <v>4341</v>
      </c>
      <c r="I762" s="6" t="s">
        <v>2921</v>
      </c>
      <c r="J762" s="21" t="s">
        <v>262</v>
      </c>
      <c r="K762" s="11" t="s">
        <v>4294</v>
      </c>
      <c r="L762" s="58" t="s">
        <v>4342</v>
      </c>
      <c r="M762" s="13" t="s">
        <v>43</v>
      </c>
      <c r="N762" s="11" t="s">
        <v>4343</v>
      </c>
      <c r="O762" s="11" t="s">
        <v>4344</v>
      </c>
      <c r="P762" s="12"/>
      <c r="Q762" s="13"/>
      <c r="R762" s="12"/>
      <c r="S762" s="12"/>
      <c r="T762" s="12"/>
      <c r="U762" s="12"/>
      <c r="V762" s="12"/>
      <c r="W762" s="12"/>
      <c r="X762" s="13"/>
      <c r="Y762" s="6" t="s">
        <v>3413</v>
      </c>
      <c r="Z762" s="9" t="s">
        <v>4345</v>
      </c>
      <c r="AA762" s="12" t="str">
        <f t="shared" si="1"/>
        <v>{"id":"M6-G-32b-I-1-EN-EN","stimulus":"&lt;p&gt;Select the correct value for the volume of this square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cm&lt;/span&gt;\n\t\t&lt;/div&gt;\n\t&lt;/div&gt;\n&lt;/div&gt;&lt;/div&gt;","hint":"&lt;p&gt;The formula to calculate the volume of a pyramid is:&lt;/p&gt;&lt;p style=\"text-align:center;\"&gt;Volume = &lt;span class=\"fr-math-v2 fr-draggable\" contenteditable=\"false\" data-original-math=\"\\(\\frac{\\text{base area}\\ \\times\\ \\text{height}}{3}\\)\" draggable=\"true\"&gt;\\(\\frac{\\text{base area}\\ \\times\\ \\text{height}}{3}\\)&lt;/span&gt;&lt;/p&gt;","feedback":"&lt;p&gt;To find the volume of a pyramid, use this formula:&lt;/p&gt;&lt;p style=\"text-align:center;\"&gt;Volume = &lt;span class=\"fr-math-v2 fr-draggable\" contenteditable=\"false\" data-original-math=\"\\(\\frac{\\text{base area}\\ \\times\\ \\text{height}}{3}\\)\" draggable=\"true\"&gt;\\(\\frac{\\text{base area}\\ \\times\\ \\text{height}}{3}\\)&lt;/span&gt; = &lt;span class=\"fr-math-v2 fr-draggable\" contenteditable=\"false\" data-original-math=\"\\(\\frac{(\\text{side}\\ \\times\\ \\text{side})\\ \\times\\ \\text{height}}{3}\\)\" draggable=\"true\"&gt;\\(\\frac{(\\text{side}\\ \\times\\ \\text{side})\\ \\times\\ \\text{height}}{3}\\)&lt;/span&gt;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AB762" s="13" t="str">
        <f t="shared" si="2"/>
        <v>M6-G-32b-I-1</v>
      </c>
      <c r="AC762" s="13" t="str">
        <f t="shared" si="3"/>
        <v>M6-G-32b-I-1-EN</v>
      </c>
      <c r="AD762" s="8" t="s">
        <v>47</v>
      </c>
      <c r="AE762" s="13"/>
      <c r="AF762" s="8" t="s">
        <v>48</v>
      </c>
      <c r="AG762" s="8" t="s">
        <v>49</v>
      </c>
    </row>
    <row r="763" ht="112.5" customHeight="1">
      <c r="A763" s="6" t="s">
        <v>4338</v>
      </c>
      <c r="B763" s="6" t="s">
        <v>4339</v>
      </c>
      <c r="C763" s="13" t="s">
        <v>50</v>
      </c>
      <c r="D763" s="7" t="s">
        <v>36</v>
      </c>
      <c r="E763" s="6"/>
      <c r="F763" s="9"/>
      <c r="G763" s="11"/>
      <c r="H763" s="10" t="s">
        <v>4346</v>
      </c>
      <c r="I763" s="6" t="s">
        <v>2921</v>
      </c>
      <c r="J763" s="8" t="s">
        <v>103</v>
      </c>
      <c r="K763" s="11" t="s">
        <v>4347</v>
      </c>
      <c r="L763" s="11"/>
      <c r="M763" s="13" t="s">
        <v>577</v>
      </c>
      <c r="N763" s="9"/>
      <c r="O763" s="9"/>
      <c r="P763" s="12"/>
      <c r="Q763" s="13"/>
      <c r="R763" s="59" t="s">
        <v>4348</v>
      </c>
      <c r="S763" s="11" t="s">
        <v>4349</v>
      </c>
      <c r="T763" s="11" t="s">
        <v>4350</v>
      </c>
      <c r="U763" s="11" t="s">
        <v>4351</v>
      </c>
      <c r="V763" s="11" t="s">
        <v>4352</v>
      </c>
      <c r="W763" s="11" t="s">
        <v>4353</v>
      </c>
      <c r="X763" s="13"/>
      <c r="Y763" s="6" t="s">
        <v>3413</v>
      </c>
      <c r="Z763" s="9" t="s">
        <v>4354</v>
      </c>
      <c r="AA763" s="12" t="str">
        <f t="shared" si="1"/>
        <v>{
    "id": "M6-G-32b-E-1-EN-EN",
    "seed": {
        "parameters": [
            {
                "name": "Q1",
                "label": null,
                "min": 2,
                "max": 10,
                "step": 1
            },
            {
                "name": "Q3",
                "label": null,
                "list": [
                    0,
                    1,
                    2
                ]
            }
        ],
        "uniques": true
    },
    "scaffolding": [
        {
            "id": "step-0",
            "stimulus": "&lt;p&gt;Calculate the volume of this hexagonal pyramid. Return the result with a maximum of two decimals.&lt;/p&gt;&lt;div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
            "template": "&lt;p&gt;The volume is {{response}} cm&lt;sup&gt;3&lt;/sup&gt;.&lt;/p&gt;",
            "seed": {
                "calculated": [
                    {
                        "name": "T1",
                        "label": "{{function}}",
                        "function": "{{Q1}}*3-1+{{Q3}}",
                        "temp": true
                    },
                    {
                        "name": "A1",
                        "label": "{{function}}",
                        "function": "Lemonlib.round({{Q1}}*{{Q1}}*{{T1}}/3,2)"
                    }
                ]
            },
            "algorithm": {
                "name": "calculateOperation",
                "params": {
                    "method": "equivLiteral",
                    "keyboard": "INTERMEDIATE"
                }
            }
        },
        {
            "id": "step-1",
            "stimulus": "&lt;p&gt;According to the statement, what are the measurements of the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
            "template": "&lt;p style=\"text-align:center;\"&gt;Base side = {{response}} cm&lt;/p&gt;&lt;p style=\"text-align:center;\"&gt;Height = {{response}} cm&lt;/p&gt;",
            "seed": {
                "calculated": [
                    {
                        "name": "T1",
                        "label": "{{function}}",
                        "function": "{{Q1}}*3-1+{{Q3}}",
                        "temp": true
                    },
                    {
                        "name": "A2",
                        "label": "{{function}}",
                        "function": "{{Q1}}"
                    },
                    {
                        "name": "A3",
                        "label": "{{function}}",
                        "function": "{{T1}}"
                    }
                ]
            },
            "algorithm": {
                "name": "calculateOperation",
                "params": {
                    "method": "equivLiteral",
                    "keyboard": "INTERMEDIATE"
                }
            }
        },
        {
            "id": "step-2",
            "stimulus": "&lt;p&gt;Why does the statement ask?&lt;/p&gt;",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"A5",
                        "label": "{{function}}",
                        "function": "{{Q1}}*{{Q1}}"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"T3",
                        "label": "{{function}}",
                        "function": "{{Q1}}*{{Q1}}",
                        "temp": true
                    },
                    {
                        "name": "A5",
                        "label": "{{function}}",
                        "function": "Lemonlib.round({{Q1}}*{{Q1}}*{{T1}}/3,2)"
                    }
                ]
            },
            "algorithm": {
                "name": "calculateOperation",
                "params": {
                    "method": "equivSymbolic",
                    "keyboard": "INTERMEDIATE"
                }
            }
        }
    ]
}</v>
      </c>
      <c r="AB763" s="13" t="str">
        <f t="shared" si="2"/>
        <v>M6-G-32b-E-1</v>
      </c>
      <c r="AC763" s="13" t="str">
        <f t="shared" si="3"/>
        <v>M6-G-32b-E-1-EN</v>
      </c>
      <c r="AD763" s="8" t="s">
        <v>47</v>
      </c>
      <c r="AE763" s="13"/>
      <c r="AF763" s="8" t="s">
        <v>48</v>
      </c>
      <c r="AG763" s="8" t="s">
        <v>49</v>
      </c>
    </row>
    <row r="764" ht="112.5" customHeight="1">
      <c r="A764" s="6" t="s">
        <v>4338</v>
      </c>
      <c r="B764" s="6" t="s">
        <v>4339</v>
      </c>
      <c r="C764" s="13" t="s">
        <v>50</v>
      </c>
      <c r="D764" s="7" t="s">
        <v>36</v>
      </c>
      <c r="E764" s="6"/>
      <c r="F764" s="56"/>
      <c r="G764" s="11"/>
      <c r="H764" s="10" t="s">
        <v>4355</v>
      </c>
      <c r="I764" s="6" t="s">
        <v>2921</v>
      </c>
      <c r="J764" s="6" t="s">
        <v>168</v>
      </c>
      <c r="K764" s="11" t="s">
        <v>4356</v>
      </c>
      <c r="L764" s="11"/>
      <c r="M764" s="13" t="s">
        <v>577</v>
      </c>
      <c r="N764" s="9"/>
      <c r="O764" s="9"/>
      <c r="P764" s="12"/>
      <c r="Q764" s="13"/>
      <c r="R764" s="9" t="s">
        <v>4357</v>
      </c>
      <c r="S764" s="11" t="s">
        <v>4358</v>
      </c>
      <c r="T764" s="11" t="s">
        <v>4359</v>
      </c>
      <c r="U764" s="11" t="s">
        <v>4360</v>
      </c>
      <c r="V764" s="11" t="s">
        <v>4361</v>
      </c>
      <c r="W764" s="11" t="s">
        <v>4362</v>
      </c>
      <c r="X764" s="13"/>
      <c r="Y764" s="6" t="s">
        <v>3413</v>
      </c>
      <c r="Z764" s="9" t="s">
        <v>4363</v>
      </c>
      <c r="AA764" s="12" t="str">
        <f t="shared" si="1"/>
        <v>{
    "id": "M6-G-32b-E-2-EN-EN",
    "seed": {
        "parameters": [
            {
                "name": "Q1",
                "label": null,
                "min": 2,
                "max": 7,
                "step": 1
            },
            {
                "name": "Q3",
                "label": null,
                "list": [
                    0,
                    1,
                    2
                ]
            }
        ],
        "uniques": true
    },
    "scaffolding": [
        {
            "id": "step-0",
            "stimulus": "&lt;p&gt;Calculate the volume of this hexagonal pyramid. Return the result with a maximum of two decimal places.&lt;/p&gt;&lt;div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"&lt;p&gt;The volume is {{response}} cm&lt;sup&gt;3&lt;/sup&gt;.&lt;/p&gt;",
            "seed": {
                "calculated": [
                    {
                        "name": "T1",
                        "label": "{{function}}",
                        "function": "{{Q1}}*3-1+{{Q3}}",
                        "temp": true
                    },
                    {
                        "name": "T2",
                        "label": "{{function}}",
                        "function": "Lemonlib.round({{Q1}}*0.86, 1)",
                        "temp": true
                    },
                    {
                        "name": "A1",
                        "label": "{{function}}",
                        "function": "Lemonlib.round({{Q1}}*{{T2}}*{{T1}},2)"
                    }
                ]
            },
            "algorithm": {
                "name": "calculateOperation",
                "params": {
                    "method": "equivLiteral",
                    "keyboard": "INTERMEDIATE"
                }
            }
        },
        {
            "id": "step-1",
            "stimulus": "&lt;p&gt;According to the statement, what are the pyramid's measurements?&lt;/p&gt;&lt;div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 style=\"text-align:center;\"&gt;Base side = {{response}} cm&lt;/p&gt;&lt;p style=\"text-align:center;\"&gt;Base apothem = {{response}} cm&lt;p style=\"text-align:center;\"&gt;Height = {{response}} cm&lt;/p&gt;",
            "seed": {
                "calculated": [
                    {
                        "name": "T1",
                        "label": "{{function}}",
                        "function": "{{Q1}}*3-1+{{Q3}}",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 for?&lt;/p&gt;",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"T2",
                        "label": "{{function}}",
                        "function": "Lemonlib.round({{Q1}}*0.86, 1)",
                        "temp": true
                    },
                    {
                        "name": "A5",
                        "label": "{{function}}",
                        "function": "Lemonlib.round(3*{{Q1}}*{{T2}},2)"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"T2",
                        "label": "{{function}}",
                        "function": "Lemonlib.round({{Q1}}*0.86, 1)",
                        "temp": true
                    },
                    {
                        "name": "T3",
                        "label": "{{function}}",
                        "function": "Lemonlib.round(3*{{Q1}}*{{T2}},2)",
                        "temp": true
                    },
                    {
                        "name": "A5",
                        "label": "{{function}}",
                        "function": "Lemonlib.round({{Q1}}*{{T2}}*{{T1}},2)"
                    }
                ]
            },
            "algorithm": {
                "name": "calculateOperation",
                "params": {
                    "method": "equivSymbolic",
                    "keyboard": "INTERMEDIATE"
                }
            }
        }
    ]
}</v>
      </c>
      <c r="AB764" s="13" t="str">
        <f t="shared" si="2"/>
        <v>M6-G-32b-E-2</v>
      </c>
      <c r="AC764" s="13" t="str">
        <f t="shared" si="3"/>
        <v>M6-G-32b-E-2-EN</v>
      </c>
      <c r="AD764" s="8" t="s">
        <v>47</v>
      </c>
      <c r="AE764" s="13"/>
      <c r="AF764" s="8" t="s">
        <v>48</v>
      </c>
      <c r="AG764" s="8" t="s">
        <v>49</v>
      </c>
    </row>
    <row r="765" ht="112.5" customHeight="1">
      <c r="A765" s="6" t="s">
        <v>4338</v>
      </c>
      <c r="B765" s="6" t="s">
        <v>4339</v>
      </c>
      <c r="C765" s="13" t="s">
        <v>69</v>
      </c>
      <c r="D765" s="7" t="s">
        <v>36</v>
      </c>
      <c r="E765" s="6"/>
      <c r="F765" s="11" t="s">
        <v>4364</v>
      </c>
      <c r="G765" s="11" t="s">
        <v>4365</v>
      </c>
      <c r="H765" s="10" t="s">
        <v>4366</v>
      </c>
      <c r="I765" s="6" t="s">
        <v>212</v>
      </c>
      <c r="J765" s="6" t="s">
        <v>168</v>
      </c>
      <c r="K765" s="10" t="s">
        <v>4367</v>
      </c>
      <c r="L765" s="11" t="s">
        <v>4368</v>
      </c>
      <c r="M765" s="8" t="s">
        <v>577</v>
      </c>
      <c r="N765" s="10" t="s">
        <v>4343</v>
      </c>
      <c r="O765" s="10" t="s">
        <v>4369</v>
      </c>
      <c r="P765" s="12"/>
      <c r="Q765" s="13"/>
      <c r="R765" s="12"/>
      <c r="S765" s="11" t="s">
        <v>4370</v>
      </c>
      <c r="T765" s="11" t="s">
        <v>4371</v>
      </c>
      <c r="U765" s="11" t="s">
        <v>4372</v>
      </c>
      <c r="V765" s="11" t="s">
        <v>4373</v>
      </c>
      <c r="W765" s="11" t="s">
        <v>4374</v>
      </c>
      <c r="X765" s="13"/>
      <c r="Y765" s="6" t="s">
        <v>3413</v>
      </c>
      <c r="Z765" s="9" t="s">
        <v>4375</v>
      </c>
      <c r="AA765" s="12" t="str">
        <f t="shared" si="1"/>
        <v>{"id":"M6-G-32b-A-1-EN-EN","seed":{"parameters":[{"name":"Q1","label":null,"min":2,"max":10,"step":1},{"name":"Q2","label":null,"min":2,"max":10,"step":1},{"name":"Q4","label":null,"list":[1,2,3]}],"uniques":true},"scaffolding":[{"id":"step-0","stimulus":"&lt;p&gt;The roof of a tower is in the shape of a rectangular pyramid. The height of this pyramid is {{Q1}} m and the sides of the base are {{Q2}} m and {{T1}} m. What is the volume of the pyramid? Type the result with two decimals.&lt;/p&gt;","template":"&lt;p&gt;The volume measures {{response}} m&lt;sup&gt;3&lt;/sup&gt;.&lt;/p&gt;","seed":{"calculated":[{"name":"T1","label":"{{function}}","function":"{{Q2}} + {{Q4}}","temp":true},{"name":"0-A1","label":"{{function}}","function":"Lemonlib.round({{Q1}}*{{Q2}}*{{T1}}/3, 2)"}]},"algorithm":{"name":"calculateOperation","params":{"method":"equivLiteral","keyboard":"INTERMEDIATE"}}},{"id":"step-1","stimulus":"&lt;p&gt;What are the measurements of the pyramid?&lt;/p&gt;","template":"&lt;p style=\"text-align:center;\"&gt;Smaller side of the base = {{response}} m&lt;/p&gt;&lt;p style=\"text-align:center;\"&gt;Larger side of the base = {{response}} m&lt;/p&gt;&lt;p style=\"text-align:center;\"&gt;Height = {{response}} m&lt;/p&gt;","seed":{"calculated":[{"name":"T1","label":"{{function}}","function":" {{Q2}} + {{Q4}}","temp":true},{"name":"1-A1","label":"{{function}}","function":"{{Q2}}"},{"name":"1-A2","label":"{{function}}","function":"{{T1}}"},{"name":"1-A3","label":"{{function}}","function":"{{Q1}}"}]},"algorithm":{"name":"calculateOperation","params":{"method":"equivLiteral","keyboard":"INTERMEDIATE"}}},{"id":"step-2","stimulus":"&lt;p&gt;What do you need to calculate?&lt;/p&gt;","seed":{"calculated":[{"name":"2-A1","label":"&lt;p&gt;The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data-original-math=\"\\(\\frac{\\text{area of the base}\\ \\times\\ \\text{height}}{3}\\)\" draggable=\"true\"&gt;\\(\\frac{\\text{area of the base}\\ \\times\\ \\text{height}}{3}\\)&lt;/span&gt;&lt;/p&gt;"},{"name":"3-A2","label":"&lt;p&gt;Volume = area of the base × height&lt;/p&gt;","incorrect":true},{"name":"3-A3","label":"&lt;p&gt;Volume = π × r&lt;sup&gt;2&lt;/sup&gt; × height&lt;/p&gt;","incorrect":true}]},"algorithm":{"name":"trueFalse","template":"Multiple choice – standard","params":{"countCorrect":1,"countIncorrect":2,"showCheckIcon":false,"columns":3}}},{"id":"step-4","stimulus":"&lt;p&gt;First, calculate the area of the base.&lt;/p&gt;","template":"&lt;p style=\"text-align:center;\"&gt;Area of the base = {{Q2}} × {{T1}} = {{response}} m&lt;sup&gt;2&lt;/sup&gt;&lt;/p&gt;","seed":{"calculated":[{"name":"T1","label":"{{function}}","function":"{{Q2}} + {{Q4}}","temp":true},{"name":"4-A1","label":"{{function}}","function":"{{Q2}}*{{T1}}"}]},"algorithm":{"name":"calculateOperation","params":{"method":"equivLiteral","keyboard":"INTERMEDIATE"}}},{"id":"step-5","stimulus":"&lt;p&gt;With the previous result, calculate the volume of the pyramid. Round the result to the hundredths.&lt;/p&gt;","template":"&lt;p style=\"text-align:center;\"&gt;Volume = &lt;span class=\"fr-math-v2 fr-draggable\" contenteditable=\"false\" data-original-math=\"\\(\\frac{\\text{area of the base}\\ \\times\\ \\text{height}}{3}\\)\" draggable=\"true\"&gt;\\(\\frac{\\text{area of the base}\\ \\times\\ \\text{height}}{3}\\)&lt;/span&gt;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AB765" s="13" t="str">
        <f t="shared" si="2"/>
        <v>M6-G-32b-A-1</v>
      </c>
      <c r="AC765" s="13" t="str">
        <f t="shared" si="3"/>
        <v>M6-G-32b-A-1-EN</v>
      </c>
      <c r="AD765" s="8" t="s">
        <v>47</v>
      </c>
      <c r="AE765" s="8"/>
      <c r="AF765" s="8" t="s">
        <v>48</v>
      </c>
      <c r="AG765" s="8" t="s">
        <v>49</v>
      </c>
    </row>
    <row r="766" ht="112.5" customHeight="1">
      <c r="A766" s="6" t="s">
        <v>4338</v>
      </c>
      <c r="B766" s="6" t="s">
        <v>4339</v>
      </c>
      <c r="C766" s="13" t="s">
        <v>69</v>
      </c>
      <c r="D766" s="7" t="s">
        <v>36</v>
      </c>
      <c r="E766" s="6"/>
      <c r="F766" s="11" t="s">
        <v>4376</v>
      </c>
      <c r="G766" s="11" t="s">
        <v>4365</v>
      </c>
      <c r="H766" s="10" t="s">
        <v>4377</v>
      </c>
      <c r="I766" s="6" t="s">
        <v>212</v>
      </c>
      <c r="J766" s="6" t="s">
        <v>168</v>
      </c>
      <c r="K766" s="10" t="s">
        <v>4378</v>
      </c>
      <c r="L766" s="11" t="s">
        <v>4379</v>
      </c>
      <c r="M766" s="8" t="s">
        <v>577</v>
      </c>
      <c r="N766" s="10" t="s">
        <v>4343</v>
      </c>
      <c r="O766" s="10" t="s">
        <v>4380</v>
      </c>
      <c r="P766" s="12"/>
      <c r="Q766" s="13"/>
      <c r="R766" s="12"/>
      <c r="S766" s="11" t="s">
        <v>4381</v>
      </c>
      <c r="T766" s="11" t="s">
        <v>4371</v>
      </c>
      <c r="U766" s="11" t="s">
        <v>4372</v>
      </c>
      <c r="V766" s="11" t="s">
        <v>4382</v>
      </c>
      <c r="W766" s="11" t="s">
        <v>4383</v>
      </c>
      <c r="X766" s="13"/>
      <c r="Y766" s="6" t="s">
        <v>3413</v>
      </c>
      <c r="Z766" s="9" t="s">
        <v>4384</v>
      </c>
      <c r="AA766" s="12" t="str">
        <f t="shared" si="1"/>
        <v>{"id":"M6-G-32b-A-2-EN-EN","seed":{"parameters":[{"name":"Q1","label":null,"min":2,"max":10,"step":1},{"name":"Q2","label":null,"min":2,"max":10,"step":1}],"uniques":true},"scaffolding":[{"id":"step-0","stimulus":"&lt;p&gt;A square-based pyramid has been discovered in Egypt. Its height measures {{Q1}} m and the sides of the base are {{T1}} m. What is the volume of the pyramid? Round the result to two decimal places.&lt;/p&gt;","template":"&lt;p&gt;The volume measures {{response}} m&lt;sup&gt;3&lt;/sup&gt;.&lt;/p&gt;","seed":{"calculated":[{"name":"T1","label":"{{function}}","function":"Lemonlib.round(1.6*{{Q1}},2)","temp":true},{"name":"0-A1","label":"{{function}}","function":"Lemonlib.round({{Q1}}*{{T1}}*{{T1}}/3, 2)"}]},"algorithm":{"name":"calculateOperation","params":{"method":"equivSymbolic","keyboard":"INTERMEDIATE"}}},{"id":"step-1","stimulus":"&lt;p&gt;What are the measurements of the pyramid?&lt;/p&gt;","template":"&lt;p style=\"text-align:center;\"&gt;Base side = {{response}} m&lt;/p&gt;&lt;p style=\"text-align:center;\"&gt;Height = {{response}} m&lt;/p&gt;","seed":{"calculated":[{"name":"T1","label":"{{function}}","function":"Lemonlib.round(1.6*{{Q1}},2)","temp":true},{"name":"1-A1","label":"{{function}}","function":"{{T1}}"},{"name":"1-A2","label":"{{function}}","function":"{{Q1}}"}]},"algorithm":{"name":"calculateOperation","params":{"method":"equivLiteral","keyboard":"INTERMEDIATE"}}},{"id":"step-2","stimulus":"&lt;p&gt;What needs to be calculated?&lt;/p&gt;","seed":{"calculated":[{"name":"2-A1","label":"&lt;p&gt;The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data-original-math=\"\\(\\frac{\\text{base area}\\ \\times\\ \\text{height}}{3}\\)\" draggable=\"true\"&gt;\\(\\frac{\\text{base area}\\ \\times\\ \\text{height}}{3}\\)&lt;/span&gt;&lt;/p&gt;"},{"name":"3-A2","label":"&lt;p&gt;Volume = base area × height&lt;/p&gt;","incorrect":true},{"name":"3-A3","label":"&lt;p&gt;Volume = π × r&lt;sup&gt;2&lt;/sup&gt; × height&lt;/p&gt;","incorrect":true}]},"algorithm":{"name":"trueFalse","template":"Multiple choice – standard","params":{"countCorrect":1,"countIncorrect":2,"showCheckIcon":false,"columns":3}}},{"id":"step-4","stimulus":"&lt;p&gt;First, calculate the base area.&lt;/p&gt;","template":"&lt;p style=\"text-align:center;\"&gt;Base area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With the previous result, calculate the volume of the pyramid. Round the result to two decimal places.&lt;/p&gt;","template":"&lt;p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AB766" s="13" t="str">
        <f t="shared" si="2"/>
        <v>M6-G-32b-A-2</v>
      </c>
      <c r="AC766" s="13" t="str">
        <f t="shared" si="3"/>
        <v>M6-G-32b-A-2-EN</v>
      </c>
      <c r="AD766" s="8" t="s">
        <v>47</v>
      </c>
      <c r="AE766" s="8"/>
      <c r="AF766" s="8" t="s">
        <v>48</v>
      </c>
      <c r="AG766" s="8" t="s">
        <v>49</v>
      </c>
    </row>
    <row r="767" ht="112.5" customHeight="1">
      <c r="A767" s="6" t="s">
        <v>4338</v>
      </c>
      <c r="B767" s="6" t="s">
        <v>4339</v>
      </c>
      <c r="C767" s="13" t="s">
        <v>69</v>
      </c>
      <c r="D767" s="7" t="s">
        <v>36</v>
      </c>
      <c r="E767" s="6"/>
      <c r="F767" s="11" t="s">
        <v>4385</v>
      </c>
      <c r="G767" s="11" t="s">
        <v>4386</v>
      </c>
      <c r="H767" s="10" t="s">
        <v>4387</v>
      </c>
      <c r="I767" s="6" t="s">
        <v>212</v>
      </c>
      <c r="J767" s="6" t="s">
        <v>168</v>
      </c>
      <c r="K767" s="10" t="s">
        <v>4388</v>
      </c>
      <c r="L767" s="10" t="s">
        <v>4389</v>
      </c>
      <c r="M767" s="8" t="s">
        <v>577</v>
      </c>
      <c r="N767" s="10" t="s">
        <v>4343</v>
      </c>
      <c r="O767" s="10" t="s">
        <v>4390</v>
      </c>
      <c r="P767" s="12"/>
      <c r="Q767" s="13"/>
      <c r="R767" s="12"/>
      <c r="S767" s="11" t="s">
        <v>4391</v>
      </c>
      <c r="T767" s="11" t="s">
        <v>4371</v>
      </c>
      <c r="U767" s="11" t="s">
        <v>4372</v>
      </c>
      <c r="V767" s="11" t="s">
        <v>4392</v>
      </c>
      <c r="W767" s="11" t="s">
        <v>4393</v>
      </c>
      <c r="X767" s="13"/>
      <c r="Y767" s="6" t="s">
        <v>3413</v>
      </c>
      <c r="Z767" s="9" t="s">
        <v>4394</v>
      </c>
      <c r="AA767" s="12" t="str">
        <f t="shared" si="1"/>
        <v>{
    "id": "M6-G-32b-A-3-EN-EN",
    "seed": {
        "parameters": [
            {
                "name": "Q1",
                "label": null,
                "list": [
                    4,
                    5,
                    6,
                    7,
                    8
                ]
            },
            {
                "name": "Q2",
                "label": null,
                "list": [
                    10,
                    11,
                    12,
                    13,
                    14,
                    15
                ]
            }
        ],
        "uniques": true
    },
    "scaffolding": [
        {
            "id": "step-0",
            "stimulus": "&lt;p&gt;A clock has the shape of a square-based pyramid. The sides of the base measure {{Q1}} cm and its height is {{Q2}} cm. What is its volume? Round the result to two decimal places if necessary.&lt;/p&gt;",
            "template": "&lt;p&gt;The volume is {{response}} cm&lt;sup&gt;3&lt;/sup&gt;.&lt;/p&gt;",
            "seed": {
                "calculated": [
                    {
                        "name": "0-A1",
                        "label": "{{function}}",
                        "function": "Lemonlib.round({{Q1}}*{{Q1}}*{{Q2}}/3, 2)"
                    }
                ]
            },
            "algorithm": {
                "name": "calculateOperation",
                "params": {
                    "method": "equivLiteral",
                    "keyboard": "INTERMEDIATE"
                }
            }
        },
        {
            "id": "step-1",
            "stimulus": "&lt;p&gt;What are the clock's measurements?&lt;/p&gt;",
            "template": "&lt;p style=\"text-align:center;\"&gt;Base side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volume.&lt;/p&gt;"
                    },
                    {
                        "name": "2-A2",
                        "label": "&lt;p&gt;The lateral area.&lt;/p&gt;",
                        "incorrect": true
                    },
                    {
                        "name": "2-A3",
                        "label": "&lt;p&gt;The total area.&lt;/p&gt;",
                        "incorrect": true
                    }
                ]
            },
            "algorithm": {
                "name": "trueFalse",
                "template": "Multiple choice – standard",
                "params": {
                    "countCorrect": 1,
                    "countIncorrect": 2
                }
            }
        },
        {
            "id": "step-3",
            "stimulus": "&lt;p&gt;Select the formula to calculate the volume of the pyramid.&lt;/p&gt;",
            "seed": {
                "calculated": [
                    {
                        "name": "3-A1",
                        "label": "&lt;p&gt;Volume = &lt;span class=\"fr-math-v2 fr-draggable\" contenteditable=\"false\" data-original-math=\"\\(\\frac{\\text{base area}\\ \\times\\ \\text{height}}{3}\\)\" draggable=\"true\"&gt;\\(\\frac{\\text{base area}\\ \\times\\ \\text{height}}{3}\\)&lt;/span&gt;&lt;/p&gt;"
                    },
                    {
                        "name": "3-A2",
                        "label": "&lt;p&gt;Volume = base area × height&lt;/p&gt;",
                        "incorrect": true
                    },
                    {
                        "name": "3-A3",
                        "label": "&lt;p&gt;Volume = π × r&lt;sup&gt;2&lt;/sup&gt; × height&lt;/p&gt;",
                        "incorrect": true
                    }
                ]
            },
            "algorithm": {
                "name": "trueFalse",
                "template": "Multiple choice – standard",
                "params": {
                    "countCorrect": 1,
                    "countIncorrect": 2,"showCheckIcon":false,"columns":3
                }
            }
        },
        {
            "id": "step-4",
            "stimulus": "&lt;p&gt;First, calculate the base area.&lt;/p&gt;",
            "template": "&lt;p style=\"text-align:center;\"&gt;Base area = {{Q1}} × {{Q1}} = {{response}} cm&lt;sup&gt;2&lt;/sup&gt;&lt;/p&gt;",
            "seed": {
                "calculated": [
                    {
                        "name": "4-A1",
                        "label": "{{function}}",
                        "function": "{{Q1}}*{{Q1}}"
                    }
                ]
            },
            "algorithm": {
                "name": "calculateOperation",
                "params": {
                    "method": "equivLiteral",
                    "keyboard": "INTERMEDIATE"
                }
            }
        },
        {
            "id": "step-5",
            "stimulus": "&lt;p&gt;Using the previous result, calculate the volume of the pyramid. Round the result to two decimal places if necessary.&lt;/p&gt;",
            "template":"&lt;p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data-original-math=\"\\(\\frac{{{T1}}\\ \\times\\ {{Q2}}}{3}\\)\" draggable=\"true\"&gt;\\(\\frac{{{T1}}\\ \\times\\ {{Q2}}}{3}\\)&lt;/span&gt; = {{response}} cm&lt;sup&gt;3&lt;/sup&gt;",
            "seed": {
                "calculated": [
                    {
                        "name": "T1",
                        "label": "{{function}}",
                        "function": " {{Q1}}*{{Q1}}",
                        "temp": true
                    },
                    {
                        "name": "4-A1",
                        "label": "{{function}}",
                        "function": "Lemonlib.round({{Q1}}*{{Q1}}*{{Q2}}/3,2)"
                    }
                ]
            },
            "algorithm": {
                "name": "calculateOperation",
                "params": {
                    "method": "equivLiteral",
                    "keyboard": "INTERMEDIATE"
                }
            }
        }
    ]
}</v>
      </c>
      <c r="AB767" s="13" t="str">
        <f t="shared" si="2"/>
        <v>M6-G-32b-A-3</v>
      </c>
      <c r="AC767" s="13" t="str">
        <f t="shared" si="3"/>
        <v>M6-G-32b-A-3-EN</v>
      </c>
      <c r="AD767" s="8" t="s">
        <v>47</v>
      </c>
      <c r="AE767" s="8"/>
      <c r="AF767" s="8" t="s">
        <v>48</v>
      </c>
      <c r="AG767" s="8" t="s">
        <v>49</v>
      </c>
    </row>
    <row r="768" ht="112.5" customHeight="1">
      <c r="A768" s="6" t="s">
        <v>4395</v>
      </c>
      <c r="B768" s="6" t="s">
        <v>4396</v>
      </c>
      <c r="C768" s="13" t="s">
        <v>35</v>
      </c>
      <c r="D768" s="7" t="s">
        <v>36</v>
      </c>
      <c r="E768" s="6"/>
      <c r="F768" s="11" t="s">
        <v>4397</v>
      </c>
      <c r="G768" s="10"/>
      <c r="H768" s="10" t="s">
        <v>4398</v>
      </c>
      <c r="I768" s="13"/>
      <c r="J768" s="8" t="s">
        <v>162</v>
      </c>
      <c r="K768" s="11" t="s">
        <v>4399</v>
      </c>
      <c r="L768" s="11" t="s">
        <v>4400</v>
      </c>
      <c r="M768" s="13" t="s">
        <v>43</v>
      </c>
      <c r="N768" s="10" t="s">
        <v>4401</v>
      </c>
      <c r="O768" s="11" t="s">
        <v>4402</v>
      </c>
      <c r="P768" s="34" t="s">
        <v>4403</v>
      </c>
      <c r="Q768" s="13"/>
      <c r="R768" s="12"/>
      <c r="S768" s="12"/>
      <c r="T768" s="12"/>
      <c r="U768" s="12"/>
      <c r="V768" s="12"/>
      <c r="W768" s="12"/>
      <c r="X768" s="13"/>
      <c r="Y768" s="6" t="s">
        <v>3413</v>
      </c>
      <c r="Z768" s="9" t="s">
        <v>4404</v>
      </c>
      <c r="AA768" s="12" t="str">
        <f t="shared" si="1"/>
        <v>{"id":"M6-G-32c-I-1-EN-EN","stimulus":"Select the value of the volume of this cylinder. Use the value of π to two decimal places.&lt;div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cm&lt;/span&gt;\n\t\t&lt;/div&gt;\n\t&lt;/div&gt;\n&lt;/div&gt;&lt;/div&gt;","hint":"&lt;p&gt;The formula for the volume of a cylinder is:&lt;/p&gt;&lt;p style=\"text-align:center;\"&gt;Volume = π × r&lt;sup&gt;2&lt;/sup&gt; × height&lt;/p&gt;","feedback":"&lt;p&gt;To find the volume of the cylinder, use this formula:&lt;/p&gt;&lt;p style=\"text-align:center;\"&gt;Volume = π × r&lt;sup&gt;2&lt;/sup&gt; × height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AB768" s="13" t="str">
        <f t="shared" si="2"/>
        <v>M6-G-32c-I-1</v>
      </c>
      <c r="AC768" s="13" t="str">
        <f t="shared" si="3"/>
        <v>M6-G-32c-I-1-EN</v>
      </c>
      <c r="AD768" s="8" t="s">
        <v>47</v>
      </c>
      <c r="AE768" s="8" t="s">
        <v>572</v>
      </c>
      <c r="AF768" s="8" t="s">
        <v>48</v>
      </c>
      <c r="AG768" s="8" t="s">
        <v>49</v>
      </c>
    </row>
    <row r="769" ht="112.5" customHeight="1">
      <c r="A769" s="6" t="s">
        <v>4395</v>
      </c>
      <c r="B769" s="6" t="s">
        <v>4396</v>
      </c>
      <c r="C769" s="13" t="s">
        <v>50</v>
      </c>
      <c r="D769" s="7" t="s">
        <v>36</v>
      </c>
      <c r="E769" s="7"/>
      <c r="F769" s="11" t="s">
        <v>4405</v>
      </c>
      <c r="G769" s="11" t="s">
        <v>4406</v>
      </c>
      <c r="H769" s="10" t="s">
        <v>4407</v>
      </c>
      <c r="I769" s="34" t="s">
        <v>4403</v>
      </c>
      <c r="J769" s="6" t="s">
        <v>168</v>
      </c>
      <c r="K769" s="11" t="s">
        <v>4408</v>
      </c>
      <c r="L769" s="11" t="s">
        <v>4409</v>
      </c>
      <c r="M769" s="8" t="s">
        <v>577</v>
      </c>
      <c r="N769" s="10" t="s">
        <v>4401</v>
      </c>
      <c r="O769" s="11" t="s">
        <v>4402</v>
      </c>
      <c r="P769" s="14"/>
      <c r="Q769" s="14"/>
      <c r="R769" s="14"/>
      <c r="S769" s="11" t="s">
        <v>4410</v>
      </c>
      <c r="T769" s="11" t="s">
        <v>4411</v>
      </c>
      <c r="U769" s="11" t="s">
        <v>4412</v>
      </c>
      <c r="V769" s="9" t="s">
        <v>4413</v>
      </c>
      <c r="W769" s="9"/>
      <c r="X769" s="13"/>
      <c r="Y769" s="6" t="s">
        <v>3413</v>
      </c>
      <c r="Z769" s="9" t="s">
        <v>4414</v>
      </c>
      <c r="AA769" s="12" t="str">
        <f t="shared" si="1"/>
        <v>{
    "id": "M6-G-32c-E-1-EN-EN",
    "seed": {
        "parameters": [
            {
                "name": "Q1",
                "label": null,
                "min": 2,
                "max": 7,
                "step": 1
            }
        ],
        "uniques": true
    },
    "scaffolding": [
        {
            "id": "step-0",
            "stimulus": "&lt;p&gt;Calculate the volume of this cylinder. Use the value of π to two decimal places.&lt;/p&gt;&lt;div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
            "template": "&lt;p&gt;Its volume measures {{response}} cm&lt;sup&gt;3&lt;/sup&gt;.&lt;/p&gt;",
            "seed": {
                "calculated": [
                    {
                        "name": "T1",
                        "label": "{{function}}",
                        "function": "{{Q1}}*3",
                        "temp": true
                    },
                    {
                        "name": "0-A1",
                        "label": "{{function}}",
                        "function": "math.round(3.14*{{Q1}}*{{Q1}}*{{T1}}, 2)"
                    }
                ]
            },
            "algorithm": {
                "name": "calculateOperation",
                "params": {
                    "method": "equivLiteral",
                    "keyboard": "INTERMEDIATE"
                }
            }
        },
        {
            "id": "step-1",
            "stimulus": "&lt;p&gt;What are the measurements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cylinder.&lt;/p&gt;"
                    },
                    {
                        "name": "2-A2",
                        "label": "&lt;p&gt;The lateral area of the cylinder.&lt;/p&gt;",
                        "incorrect": true
                    },
                    {
                        "name": "2-A3",
                        "label": "&lt;p&gt;The total area of the cylinder.&lt;/p&gt;",
                        "incorrect": true
                    }
                ]
            },
            "algorithm": {
                "name": "trueFalse",
                "template": "Multiple choice – standard",
                "params": {
                    "countCorrect": 1,
                    "countIncorrect": 2
                }
            }
        },
        {
            "id": "step-3",
            "stimulus": "&lt;p&gt;Select the formula to calculate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
            "template":"&lt;p style=\"text-align:center;\"&gt;Volume = π × r&lt;sup&gt;2&lt;/sup&gt; × height = 3.14 × {{Q1}}&lt;sup&gt;2&lt;/sup&gt; × {{T1}} = {{response}} cm&lt;sup&gt;3&lt;/sup&gt;",
            "seed": {
                "calculated": [
                    {
                        "name": "T1",
                        "label": "{{function}}",
                        "function": "{{Q1}}*3",
                        "temp": true
                    },
                    {
                        "name": "4-A1",
                        "label": "{{function}}",
                        "function": "Lemonlib.round(3.14*{{Q1}}*{{Q1}}*{{Q1}}*3, 2)"
                    }
                ]
            },
            "algorithm": {
                "name": "calculateOperation",
                "params": {
                    "method": "equivLiteral",
                    "keyboard": "INTERMEDIATE"
                }
            }
        }
    ]
}</v>
      </c>
      <c r="AB769" s="13" t="str">
        <f t="shared" si="2"/>
        <v>M6-G-32c-E-1</v>
      </c>
      <c r="AC769" s="13" t="str">
        <f t="shared" si="3"/>
        <v>M6-G-32c-E-1-EN</v>
      </c>
      <c r="AD769" s="8" t="s">
        <v>47</v>
      </c>
      <c r="AE769" s="8"/>
      <c r="AF769" s="8" t="s">
        <v>48</v>
      </c>
      <c r="AG769" s="8" t="s">
        <v>49</v>
      </c>
    </row>
    <row r="770" ht="112.5" customHeight="1">
      <c r="A770" s="6" t="s">
        <v>4395</v>
      </c>
      <c r="B770" s="6" t="s">
        <v>4396</v>
      </c>
      <c r="C770" s="13" t="s">
        <v>69</v>
      </c>
      <c r="D770" s="7" t="s">
        <v>36</v>
      </c>
      <c r="E770" s="7"/>
      <c r="F770" s="11" t="s">
        <v>4415</v>
      </c>
      <c r="G770" s="11" t="s">
        <v>4416</v>
      </c>
      <c r="H770" s="10" t="s">
        <v>4417</v>
      </c>
      <c r="I770" s="6"/>
      <c r="J770" s="6" t="s">
        <v>168</v>
      </c>
      <c r="K770" s="10" t="s">
        <v>4418</v>
      </c>
      <c r="L770" s="10" t="s">
        <v>4419</v>
      </c>
      <c r="M770" s="8" t="s">
        <v>577</v>
      </c>
      <c r="N770" s="10" t="s">
        <v>4401</v>
      </c>
      <c r="O770" s="11" t="s">
        <v>4402</v>
      </c>
      <c r="P770" s="14"/>
      <c r="Q770" s="14"/>
      <c r="R770" s="14"/>
      <c r="S770" s="11" t="s">
        <v>4420</v>
      </c>
      <c r="T770" s="11" t="s">
        <v>4421</v>
      </c>
      <c r="U770" s="11" t="s">
        <v>4422</v>
      </c>
      <c r="V770" s="11" t="s">
        <v>4423</v>
      </c>
      <c r="W770" s="12"/>
      <c r="X770" s="13"/>
      <c r="Y770" s="6" t="s">
        <v>3413</v>
      </c>
      <c r="Z770" s="9" t="s">
        <v>4424</v>
      </c>
      <c r="AA770" s="12" t="str">
        <f t="shared" si="1"/>
        <v>{"id":"M6-G-32c-A-1-EN-EN","seed":{"parameters":[{"name":"Q1","label":null,"min":0.5,"max":3,"step":0.5},{"name":"Q2","label":null,"min":5,"max":30,"step":1}],"uniques":true},"scaffolding":[{"id":"step-0","stimulus":"&lt;p&gt;A candle shaped like a cylinder has a base with a radius of {{Q1}} cm and its height is {{Q2}} cm. What volume does it occupy? Use the value of π to two decimal places.&lt;/p&gt;","template":"&lt;p&gt;Its volume is {{response}} cm&lt;sup&gt;3&lt;/sup&gt;.&lt;/p&gt;","seed":{"calculated":[{"name":"0-A1","label":"{{function}}","function":"Lemonlib.round(3.14*{{Q1}}*{{Q1}}*{{Q2}}, 2)"}]},"algorithm":{"name":"calculateOperation","params":{"method":"equivLiteral","keyboard":"INTERMEDIATE"}}},{"id":"step-1","stimulus":"&lt;p&gt;What are the measurements of the candle?&lt;/p&gt;","template":"&lt;p style=\"text-align:center;\"&gt;Base radius = {{response}} cm&lt;/p&gt;&lt;p style=\"text-align:center;\"&gt;Height = {{response}} cm&lt;/p&gt;","seed":{"calculated":[{"name":"1-A1","label":"{{function}}","function":"{{Q1}}"},{"name":"1-A2","label":"{{function}}","function":"{{Q2}}"}]},"algorithm":{"name":"calculateOperation","params":{"method":"equivLiteral","keyboard":"INTERMEDIATE"}}},{"id":"step-2","stimulus":"&lt;p&gt;What needs to be calculated?&lt;/p&gt;","seed":{"calculated":[{"name":"2-A1","label":"&lt;p&gt;The volume of the candle.&lt;/p&gt;"},{"name":"2-A2","label":"&lt;p&gt;The lateral area of the candle.&lt;/p&gt;","incorrect":true},{"name":"2-A3","label":"&lt;p&gt;The total area of the candle.&lt;/p&gt;","incorrect":true}]},"algorithm":{"name":"trueFalse","template":"Multiple choice – standard","params":{"countCorrect":1,"countIncorrect":2}}},{"id":"step-3","stimulus":"&lt;p&gt;Select the formula to calculate the volume of the cylinder.&lt;/p&gt;","seed":{"calculated":[{"name":"3-A1","label":"&lt;p&gt;Volume = 2 × π × r&lt;sup&gt;2&lt;/sup&gt;&lt;/p&gt;","incorrect":true},{"name":"3-A2","label":"Volume = &lt;span class=\"no-break fr-math-v2 fr-draggable\" contenteditable=\"false\" data-original-math=\"\\(\\frac{\\text{π} \\ \\times \\ \\text{r} ^2\\ \\times \\ \\text{height}}{3}\\)\" draggable=\"true\" style=\"opacity: 1;\"&gt;\\(\\frac{\\text{π} \\ \\times \\ \\text{r}^2 \\ \\times \\ \\text{height}}{3}\\)&lt;/span&gt;","incorrect":true},{"name":"3-A3","label":"&lt;p&gt;Volume = π × r&lt;sup&gt;2&lt;/sup&gt; × height&lt;/p&gt;","incorrect":false}]},"algorithm":{"name":"trueFalse","template":"Multiple choice – standard","params":{"countCorrect":1,"countIncorrect":2,"showCheckIcon":false,"columns":3}}},{"id":"step-4","stimulus":"&lt;p&gt;Therefore, calculate the volume of each can.&lt;/p&gt;","template":"&lt;p style=\"text-align:center;\"&gt;Volume = π × r&lt;sup&gt;2&lt;/sup&gt; × height = 3.14 × {{Q1}}&lt;sup&gt;2&lt;/sup&gt; × {{Q2}} = {{response}} cm&lt;sup&gt;3&lt;/sup&gt;","seed":{"calculated":[{"name":"4-A1","label":"{{function}}","function":"Lemonlib.round(3.14*{{Q1}}*{{Q1}}*{{Q2}},2)"}]},"algorithm":{"name":"calculateOperation","params":{"method":"equivLiteral","keyboard":"INTERMEDIATE"}}}]}</v>
      </c>
      <c r="AB770" s="13" t="str">
        <f t="shared" si="2"/>
        <v>M6-G-32c-A-1</v>
      </c>
      <c r="AC770" s="13" t="str">
        <f t="shared" si="3"/>
        <v>M6-G-32c-A-1-EN</v>
      </c>
      <c r="AD770" s="8" t="s">
        <v>47</v>
      </c>
      <c r="AE770" s="8"/>
      <c r="AF770" s="8" t="s">
        <v>48</v>
      </c>
      <c r="AG770" s="8" t="s">
        <v>49</v>
      </c>
    </row>
    <row r="771" ht="112.5" customHeight="1">
      <c r="A771" s="6" t="s">
        <v>4395</v>
      </c>
      <c r="B771" s="6" t="s">
        <v>4396</v>
      </c>
      <c r="C771" s="13" t="s">
        <v>69</v>
      </c>
      <c r="D771" s="7" t="s">
        <v>36</v>
      </c>
      <c r="E771" s="7"/>
      <c r="F771" s="11" t="s">
        <v>4425</v>
      </c>
      <c r="G771" s="11" t="s">
        <v>4426</v>
      </c>
      <c r="H771" s="10" t="s">
        <v>4427</v>
      </c>
      <c r="I771" s="6"/>
      <c r="J771" s="6" t="s">
        <v>168</v>
      </c>
      <c r="K771" s="10" t="s">
        <v>4428</v>
      </c>
      <c r="L771" s="11" t="s">
        <v>4429</v>
      </c>
      <c r="M771" s="8" t="s">
        <v>577</v>
      </c>
      <c r="N771" s="10" t="s">
        <v>4401</v>
      </c>
      <c r="O771" s="11" t="s">
        <v>4402</v>
      </c>
      <c r="P771" s="14"/>
      <c r="Q771" s="14"/>
      <c r="R771" s="14"/>
      <c r="S771" s="11" t="s">
        <v>4430</v>
      </c>
      <c r="T771" s="11" t="s">
        <v>4431</v>
      </c>
      <c r="U771" s="11" t="s">
        <v>4412</v>
      </c>
      <c r="V771" s="11" t="s">
        <v>4432</v>
      </c>
      <c r="W771" s="12"/>
      <c r="X771" s="13"/>
      <c r="Y771" s="6" t="s">
        <v>3413</v>
      </c>
      <c r="Z771" s="9" t="s">
        <v>4433</v>
      </c>
      <c r="AA771" s="12" t="str">
        <f t="shared" si="1"/>
        <v>{
    "id": "M6-G-32c-A-2-EN-EN",
    "seed": {
        "parameters": [
            {
                "name": "Q1",
                "label": null,
                "list": [
                    1,
                    2,
                    3
                ]
            },
            {
                "name": "Q2",
                "label": null,
                "list": [
                    1,
                    2,
                    3
                ]
            }
        ],
        "uniques": true
    },
    "scaffolding": [
        {
            "id": "step-0",
            "stimulus": "&lt;p&gt;A customer has asked a gas station to fill some cylindrical cans with fuel. The radius of the base of the cans is {{Q1}} dm, while the height is {{T1}} dm. How much volume can each can hold? Use the value of π to two decimal places.&lt;/p&gt;",
            "template": "&lt;p&gt;Each can has a volume of {{response}} dm&lt;sup&gt;3&lt;/sup&gt;.&lt;/p&gt;",
            "seed": {
                "calculated": [
                    {
                        "name": "T1",
                        "label": "{{function}}",
                        "function": "{{Q1}} + {{Q2}}",
                        "temp": "true"
                    },
                    {
                        "name": "A1",
                        "label": "{{function}}",
                        "function": "Lemonlib.round(3.14*{{Q1}}*{{Q1}}*{{T1}},2)"
                    }
                ]
            },
            "algorithm": {
                "name": "calculateOperation",
                "params": {
                    "method": "equivLiteral",
                    "keyboard": "INTERMEDIATE"
                }
            }
        },
        {
            "id": "step-1",
            "stimulus": "&lt;p&gt;What are the measurements of each can?&lt;/p&gt;",
            "template": "&lt;p style=\"text-align:center;\"&gt;Radius of the base = {{response}} dm&lt;/p&gt;&lt;p style=\"text-align:center;\"&gt;Height = {{response}} dm&lt;/p&gt;",
            "seed": {
                "calculated": [
                    {
                        "name": "1-A1",
                        "label": "{{function}}",
                        "function": "{{Q1}}"
                    },
                    {
                        "name": "1-A2",
                        "label": "{{function}}",
                        "function": "{{Q1}}+{{Q2}}"
                    }
                ]
            },
            "algorithm": {
                "name": "calculateOperation",
                "params": {
                    "method": "equivLiteral",
                    "keyboard": "INTERMEDIATE"
                }
            }
        },
        {
            "id": "step-2",
            "stimulus": "&lt;p&gt;What needs to be calculated?&lt;/p&gt;",
            "seed": {
                "calculated": [
                    {
                        "name": "2-A1",
                        "label": "&lt;p&gt;The volume of each can.&lt;/p&gt;"
                    },
                    {
                        "name": "2-A2",
                        "label": "&lt;p&gt;The lateral area of each can.&lt;/p&gt;",
                        "incorrect": true
                    },
                    {
                        "name": "2-A3",
                        "label": "&lt;p&gt;The total area of each can.&lt;/p&gt;",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each can.&lt;/p&gt;",
            "template":"&lt;p style=\"text-align:center;\"&gt;Volume = π × r&lt;sup&gt;2&lt;/sup&gt; × height = 3.14 × {{Q1}}&lt;sup&gt;2&lt;/sup&gt; × {{T1}} = {{response}} dm&lt;sup&gt;3&lt;/sup&gt;",
            "seed": {
                "calculated": [
                    {
                        "name": "T1",
                        "label": "{{function}}",
                        "function": "{{Q1}}+{{Q2}}",
                        "temp": true
                    },
                    {
                        "name": "4-A1",
                        "label": "{{function}}",
                        "function": "Lemonlib.round(3.14*{{Q1}}*{{Q1}}*{{T1}},2)"
                    }
                ]
            },
            "algorithm": {
                "name": "calculateOperation",
                "params": {
                    "method": "equivLiteral",
                    "keyboard": "INTERMEDIATE"
                }
            }
        }
    ]
}</v>
      </c>
      <c r="AB771" s="13" t="str">
        <f t="shared" si="2"/>
        <v>M6-G-32c-A-2</v>
      </c>
      <c r="AC771" s="13" t="str">
        <f t="shared" si="3"/>
        <v>M6-G-32c-A-2-EN</v>
      </c>
      <c r="AD771" s="8" t="s">
        <v>47</v>
      </c>
      <c r="AE771" s="8"/>
      <c r="AF771" s="8" t="s">
        <v>48</v>
      </c>
      <c r="AG771" s="8" t="s">
        <v>49</v>
      </c>
    </row>
    <row r="772" ht="112.5" customHeight="1">
      <c r="A772" s="6" t="s">
        <v>4395</v>
      </c>
      <c r="B772" s="6" t="s">
        <v>4396</v>
      </c>
      <c r="C772" s="13" t="s">
        <v>69</v>
      </c>
      <c r="D772" s="7" t="s">
        <v>36</v>
      </c>
      <c r="E772" s="7"/>
      <c r="F772" s="11" t="s">
        <v>4434</v>
      </c>
      <c r="G772" s="11" t="s">
        <v>4435</v>
      </c>
      <c r="H772" s="10" t="s">
        <v>4436</v>
      </c>
      <c r="I772" s="6"/>
      <c r="J772" s="6" t="s">
        <v>168</v>
      </c>
      <c r="K772" s="10" t="s">
        <v>4437</v>
      </c>
      <c r="L772" s="10" t="s">
        <v>4438</v>
      </c>
      <c r="M772" s="8" t="s">
        <v>577</v>
      </c>
      <c r="N772" s="10" t="s">
        <v>4401</v>
      </c>
      <c r="O772" s="11" t="s">
        <v>4402</v>
      </c>
      <c r="P772" s="14"/>
      <c r="Q772" s="14"/>
      <c r="R772" s="14"/>
      <c r="S772" s="11" t="s">
        <v>4439</v>
      </c>
      <c r="T772" s="11" t="s">
        <v>4440</v>
      </c>
      <c r="U772" s="11" t="s">
        <v>4412</v>
      </c>
      <c r="V772" s="11" t="s">
        <v>4441</v>
      </c>
      <c r="W772" s="12"/>
      <c r="X772" s="13"/>
      <c r="Y772" s="6" t="s">
        <v>3413</v>
      </c>
      <c r="Z772" s="9" t="s">
        <v>4442</v>
      </c>
      <c r="AA772" s="12" t="str">
        <f t="shared" si="1"/>
        <v>{
    "id": "M6-G-32c-A-3-EN-EN",
    "seed": {
        "parameters": [
            {
                "name": "Q1",
                "label": null,
                "list": [
                    2,
                    3,
                    4
                ]
            },
            {
                "name": "Q2",
                "label": null,
                "list": [
                    1,
                    2,
                    3
                ]
            }
        ],
        "uniques": true
    },
    "scaffolding": [
        {
            "id": "step-0",
            "stimulus": "&lt;p&gt;In an irrigated land, they have built a water reservoir. If the radius of the base is {{Q1}} m and its height is {{Q2}} m, what is the maximum volume of water it can hold? Use the value of π to two decimal places.&lt;/p&gt;",
            "template": "&lt;p&gt;The reservoir has a volume of {{response}} m&lt;sup&gt;3&lt;/sup&gt;.&lt;/p&gt;",
            "seed": {
                "calculated": [
                    {
                        "name": "0-A1",
                        "label": "{{function}}",
                        "function": "Lemonlib.round(3.14*{{Q2}}*{{Q1}}*{{Q1}}, 2)"
                    }
                ]
            },
            "algorithm": {
                "name": "calculateOperation",
                "params": {
                    "method": "equivLiteral",
                    "keyboard": "INTERMEDIATE"
                }
            }
        },
        {
            "id": "step-1",
            "stimulus": "&lt;p&gt;What are the dimensions of the reservoir?&lt;/p&gt;",
            "template": "&lt;p style=\"text-align:center;\"&gt;Radius of the base = {{response}} m&lt;/p&gt;&lt;p style=\"text-align:center;\"&gt;Height = {{response}} 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reservoir.&lt;/p&gt;"
                    },
                    {
                        "name": "2-A2",
                        "label": "&lt;p&gt;The lateral area of the reservoir.&lt;/p&gt;",
                        "incorrect": true
                    },
                    {
                        "name": "2-A3",
                        "label": "&lt;p&gt;The total area of the reservoir.&lt;/p&gt;",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 = \\)\" draggable=\"true\"&gt;\\(\\frac{π \\ \\times \\ \\text{r}\\ ^2\\ \\times \\ \\text{height}}{3} \\)&lt;/span&gt; ",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the reservoir.&lt;/p&gt;",
            "template":"&lt;p style=\"text-align:center;\"&gt;Volume = π × r&lt;sup&gt;2&lt;/sup&gt; × height = 3.14 × {{Q1}}&lt;sup&gt;2&lt;/sup&gt; × {{Q2}} = {{response}} m&lt;sup&gt;3&lt;/sup&gt;",
            "seed": {
                "calculated": [
                    {
                        "name": "4-A1",
                        "label": "{{function}}",
                        "function": "Lemonlib.round(3.14*{{Q1}}*{{Q1}}*{{Q2}},2)"
                    }
                ]
            },
            "algorithm": {
                "name": "calculateOperation",
                "params": {
                    "method": "equivLiteral",
                    "keyboard": "INTERMEDIATE"
                }
            }
        }
    ]
}</v>
      </c>
      <c r="AB772" s="13" t="str">
        <f t="shared" si="2"/>
        <v>M6-G-32c-A-3</v>
      </c>
      <c r="AC772" s="13" t="str">
        <f t="shared" si="3"/>
        <v>M6-G-32c-A-3-EN</v>
      </c>
      <c r="AD772" s="8" t="s">
        <v>47</v>
      </c>
      <c r="AE772" s="8"/>
      <c r="AF772" s="8" t="s">
        <v>48</v>
      </c>
      <c r="AG772" s="8" t="s">
        <v>49</v>
      </c>
    </row>
    <row r="773" ht="112.5" customHeight="1">
      <c r="A773" s="6" t="s">
        <v>4443</v>
      </c>
      <c r="B773" s="6" t="s">
        <v>4444</v>
      </c>
      <c r="C773" s="13" t="s">
        <v>35</v>
      </c>
      <c r="D773" s="7" t="s">
        <v>36</v>
      </c>
      <c r="E773" s="6"/>
      <c r="F773" s="11" t="s">
        <v>4445</v>
      </c>
      <c r="G773" s="10" t="s">
        <v>4446</v>
      </c>
      <c r="H773" s="10" t="s">
        <v>4447</v>
      </c>
      <c r="I773" s="6" t="s">
        <v>2921</v>
      </c>
      <c r="J773" s="6" t="s">
        <v>1135</v>
      </c>
      <c r="K773" s="10" t="s">
        <v>4408</v>
      </c>
      <c r="L773" s="11" t="s">
        <v>4448</v>
      </c>
      <c r="M773" s="13" t="s">
        <v>43</v>
      </c>
      <c r="N773" s="11" t="s">
        <v>4449</v>
      </c>
      <c r="O773" s="11" t="s">
        <v>4450</v>
      </c>
      <c r="P773" s="12"/>
      <c r="Q773" s="13"/>
      <c r="R773" s="12"/>
      <c r="S773" s="12"/>
      <c r="T773" s="12"/>
      <c r="U773" s="12"/>
      <c r="V773" s="12"/>
      <c r="W773" s="12"/>
      <c r="X773" s="13"/>
      <c r="Y773" s="6" t="s">
        <v>3413</v>
      </c>
      <c r="Z773" s="9" t="s">
        <v>4451</v>
      </c>
      <c r="AA773" s="12" t="str">
        <f t="shared" si="1"/>
        <v>{
    "id": "M6-G-32d-I-1-EN-EN",
    "stimulus": "&lt;p&gt;Select the correct value for the volume of this cone. Use the value of π to two decimal places.&lt;/p&gt;&lt;div style=\"display:flex; justify-content:center;\"&gt;&lt;div class=\"lemo-fixed-to-responsive\" style=\"max-width: 300px;max-height: 300px;position: relative;width: 100%;display:inline-block;\"&gt;\n\t&lt;img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"&lt;p&gt;The volume of this cone is {{response}} cm&lt;sup&gt;3&lt;/sup&gt;.&lt;/p&gt;",
    "hint": "&lt;p&gt;The formula for the volume of a cone is:&lt;/p&gt;&lt;p style=\"text-align:center;\"&gt;Volume = &lt;span class=\"fr-math-v2 fr-draggable\" contenteditable=\"false\" data-original-math=\"\\(\\frac{π\\ \\times\\ \\text{r}^2\\ \\times\\ \\text{altura}}{3}\\)\" draggable=\"true\"&gt;\\(\\frac{π\\ \\times\\ \\text{r}^2\\ \\times\\ \\text{height}}{3}\\)&lt;/span&gt;&lt;/p&gt;",
    "feedback": "&lt;p&gt;To find this volume, you have to use the formula for the volume of the cone:&lt;/p&gt;&lt;p style=\"text-align:center;\"&gt;Volume = &lt;span class=\"fr-math-v2 fr-draggable\" contenteditable=\"false\" data-original-math=\"\\(\\frac{π\\ \\times\\ \\text{r}^2\\ \\times\\ \\text{altura}}{3}\\)\" draggable=\"true\"&gt;\\(\\frac{π\\ \\times\\ \\text{r}^2\\ \\times\\ \\text{height}}{3}\\)&lt;/span&gt;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is the result of using the formula for the volume of a cylinder.&lt;/p&gt;"
            },
            {
                "name": "A3",
                "label": "{{function}}",
                "function": "Lemonlib.round(4*3.14*{{Q1}}*{{Q1}}*{{Q1}}/3,2)",
                "incorrect": true,
                "group": 1,
                "feedback": "&lt;p&gt;{{function}} cm&lt;sup&gt;2&lt;/sup&gt; is the value of the volume of a sphere with the same radius as this cone.&lt;/p&gt;"
            }
        ],
        "uniques": true
    },
    "algorithm": {
        "name": "groupResponses",
        "template": "Cloze with drop down"
    }
}</v>
      </c>
      <c r="AB773" s="13" t="str">
        <f t="shared" si="2"/>
        <v>M6-G-32d-I-1</v>
      </c>
      <c r="AC773" s="13" t="str">
        <f t="shared" si="3"/>
        <v>M6-G-32d-I-1-EN</v>
      </c>
      <c r="AD773" s="8" t="s">
        <v>47</v>
      </c>
      <c r="AE773" s="8" t="s">
        <v>572</v>
      </c>
      <c r="AF773" s="8" t="s">
        <v>48</v>
      </c>
      <c r="AG773" s="8" t="s">
        <v>49</v>
      </c>
    </row>
    <row r="774" ht="112.5" customHeight="1">
      <c r="A774" s="6" t="s">
        <v>4443</v>
      </c>
      <c r="B774" s="6" t="s">
        <v>4444</v>
      </c>
      <c r="C774" s="13" t="s">
        <v>50</v>
      </c>
      <c r="D774" s="7" t="s">
        <v>36</v>
      </c>
      <c r="E774" s="8"/>
      <c r="F774" s="11" t="s">
        <v>4452</v>
      </c>
      <c r="G774" s="10" t="s">
        <v>4406</v>
      </c>
      <c r="H774" s="10" t="s">
        <v>4453</v>
      </c>
      <c r="I774" s="6" t="s">
        <v>2921</v>
      </c>
      <c r="J774" s="6" t="s">
        <v>168</v>
      </c>
      <c r="K774" s="10" t="s">
        <v>4408</v>
      </c>
      <c r="L774" s="11" t="s">
        <v>4454</v>
      </c>
      <c r="M774" s="8" t="s">
        <v>577</v>
      </c>
      <c r="N774" s="11" t="s">
        <v>4449</v>
      </c>
      <c r="O774" s="11" t="s">
        <v>4455</v>
      </c>
      <c r="P774" s="12"/>
      <c r="Q774" s="13"/>
      <c r="R774" s="12"/>
      <c r="S774" s="11" t="s">
        <v>4456</v>
      </c>
      <c r="T774" s="11" t="s">
        <v>4457</v>
      </c>
      <c r="U774" s="11" t="s">
        <v>4458</v>
      </c>
      <c r="V774" s="11" t="s">
        <v>4459</v>
      </c>
      <c r="W774" s="12"/>
      <c r="X774" s="13"/>
      <c r="Y774" s="6" t="s">
        <v>3413</v>
      </c>
      <c r="Z774" s="9" t="s">
        <v>4460</v>
      </c>
      <c r="AA774" s="12" t="str">
        <f t="shared" si="1"/>
        <v>{
    "id": "M6-G-32d-E-1-EN-EN",
    "seed": {
        "parameters": [
            {
                "name": "Q1",
                "label": null,
                "list": [
                    2,
                    3,
                    4,
                    5,
                    6,
                    7
                ]
            }
        ],
        "uniques": true
    },
    "scaffolding": [
        {
            "id": "step-0",
            "stimulus": "&lt;p&gt;Calculate the volume of this cone. Use the value of π to two decimal places.&lt;/p&gt;&lt;div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
            "template": "&lt;p&gt;Its volume measures {{response}} cm&lt;sup&gt;3&lt;/sup&gt;.&lt;/p&gt;",
            "seed": {
                "calculated": [
                    {
                        "name": "T1",
                        "label": "{{function}}",
                        "function": "{{Q1}}*3",
                        "temp": true
                    },
                    {
                        "name": "0-A1",
                        "label": "{{function}}",
                        "function": "Lemonlib.round(3.14*{{Q1}}*{{Q1}}*{{T1}}/3, 2)"
                    }
                ]
            },
            "algorithm": {
                "name": "calculateOperation",
                "params": {
                    "method": "equivLiteral",
                    "keyboard": "INTERMEDIATE"
                }
            }
        },
        {
            "id": "step-1",
            "stimulus": "&lt;p&gt;What are the measurements of the cone?&lt;/p&gt;",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{{Q1}}^2 \\ \\times \\ {{T1}}}{3}= \\)\" draggable=\"true\"&gt;\\(\\frac{π \\ \\times \\ \\text{r}^2\\ \\times \\ \\text{height}}{3} \\ = \\ \\frac{3.14 \\ \\times \\ {{Q1}}^2 \\ \\times \\ {{T1}}}{3} \\)&lt;/span&gt; = {{response}} cm&lt;sup&gt;3&lt;/sup&gt;",
            "seed": {
                "calculated": [
                    {
                        "name": "T1",
                        "label": "{{function}}",
                        "function": "{{Q1}}*3",
                        "temp": true
                    },
                    {
                        "name": "4-A1",
                        "label": "{{function}}",
                        "function": "Lemonlib.round(3.14*{{Q1}}*{{Q1}}*{{T1}}/3,2)"
                    }
                ]
            },
            "algorithm": {
                "name": "calculateOperation",
                "params": {
                    "method": "equivLiteral",
                    "keyboard": "INTERMEDIATE"
                }
            }
        }
    ]
}</v>
      </c>
      <c r="AB774" s="13" t="str">
        <f t="shared" si="2"/>
        <v>M6-G-32d-E-1</v>
      </c>
      <c r="AC774" s="13" t="str">
        <f t="shared" si="3"/>
        <v>M6-G-32d-E-1-EN</v>
      </c>
      <c r="AD774" s="8" t="s">
        <v>47</v>
      </c>
      <c r="AE774" s="8" t="s">
        <v>572</v>
      </c>
      <c r="AF774" s="8" t="s">
        <v>48</v>
      </c>
      <c r="AG774" s="8" t="s">
        <v>49</v>
      </c>
    </row>
    <row r="775" ht="112.5" customHeight="1">
      <c r="A775" s="6" t="s">
        <v>4443</v>
      </c>
      <c r="B775" s="6" t="s">
        <v>4444</v>
      </c>
      <c r="C775" s="13" t="s">
        <v>69</v>
      </c>
      <c r="D775" s="7" t="s">
        <v>36</v>
      </c>
      <c r="E775" s="8"/>
      <c r="F775" s="11" t="s">
        <v>4461</v>
      </c>
      <c r="G775" s="11" t="s">
        <v>4462</v>
      </c>
      <c r="H775" s="10" t="s">
        <v>4463</v>
      </c>
      <c r="I775" s="6"/>
      <c r="J775" s="6" t="s">
        <v>168</v>
      </c>
      <c r="K775" s="10" t="s">
        <v>4464</v>
      </c>
      <c r="L775" s="11" t="s">
        <v>4465</v>
      </c>
      <c r="M775" s="8" t="s">
        <v>577</v>
      </c>
      <c r="N775" s="11" t="s">
        <v>4449</v>
      </c>
      <c r="O775" s="11" t="s">
        <v>4466</v>
      </c>
      <c r="P775" s="12"/>
      <c r="Q775" s="13"/>
      <c r="R775" s="12"/>
      <c r="S775" s="11" t="s">
        <v>4467</v>
      </c>
      <c r="T775" s="11" t="s">
        <v>4457</v>
      </c>
      <c r="U775" s="11" t="s">
        <v>4458</v>
      </c>
      <c r="V775" s="11" t="s">
        <v>4468</v>
      </c>
      <c r="W775" s="12"/>
      <c r="X775" s="13"/>
      <c r="Y775" s="6" t="s">
        <v>3413</v>
      </c>
      <c r="Z775" s="9" t="s">
        <v>4469</v>
      </c>
      <c r="AA775" s="12" t="str">
        <f t="shared" si="1"/>
        <v>{
    "id": "M6-G-32d-A-1-EN-EN",
    "seed": {
        "parameters": [
            {
                "name": "Q1",
                "label": null,
                "list": [
                    7,
                    8,
                    9,
                    10
                ]
            },
            {
                "name": "Q2",
                "label": null,
                "min": 20,
                "max": 30,
                "step": 1
            }
        ],
        "uniques": true
    },
    "scaffolding": [
        {
            "id": "step-0",
            "stimulus": "&lt;p&gt;Some cones for signaling roads have the following measurements. The radius of the base is {{Q1}} cm and its height is {{Q2}} cm. If they were solid, what would the volume of these cones be? Use the value of π to two decimal places.&lt;/p&gt;",
            "template": "&lt;p&gt;Their volume would measure {{response}} cm&lt;sup&gt;3&lt;/sup&gt;.&lt;/p&gt;",
            "seed": {
                "calculated": [
                    {
                        "name": "0-A1",
                        "label": "{{function}}",
                        "function": "Lemonlib.round(3.14*{{Q1}}*{{Q1}}*{{Q2}}/3, 2)"
                    }
                ]
            },
            "algorithm": {
                "name": "calculateOperation",
                "params": {
                    "method": "equivLiteral",
                    "keyboard": "INTERMEDIATE"
                }
            }
        },
        {
            "id": "step-1",
            "stimulus": "&lt;p&gt;What are the cone's measurements?&lt;/p&gt;",
            "template": "&lt;p style=\"text-align:center;\"&gt;Radius of the base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do we need to calculate?&lt;/p&gt;",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v>
      </c>
      <c r="AB775" s="13" t="str">
        <f t="shared" si="2"/>
        <v>M6-G-32d-A-1</v>
      </c>
      <c r="AC775" s="13" t="str">
        <f t="shared" si="3"/>
        <v>M6-G-32d-A-1-EN</v>
      </c>
      <c r="AD775" s="8" t="s">
        <v>47</v>
      </c>
      <c r="AE775" s="8" t="s">
        <v>572</v>
      </c>
      <c r="AF775" s="8" t="s">
        <v>48</v>
      </c>
      <c r="AG775" s="8" t="s">
        <v>49</v>
      </c>
    </row>
    <row r="776" ht="112.5" customHeight="1">
      <c r="A776" s="6" t="s">
        <v>4443</v>
      </c>
      <c r="B776" s="6" t="s">
        <v>4444</v>
      </c>
      <c r="C776" s="13" t="s">
        <v>69</v>
      </c>
      <c r="D776" s="7" t="s">
        <v>36</v>
      </c>
      <c r="E776" s="8"/>
      <c r="F776" s="11" t="s">
        <v>4470</v>
      </c>
      <c r="G776" s="11" t="s">
        <v>4471</v>
      </c>
      <c r="H776" s="10" t="s">
        <v>4472</v>
      </c>
      <c r="I776" s="6"/>
      <c r="J776" s="6" t="s">
        <v>168</v>
      </c>
      <c r="K776" s="10" t="s">
        <v>4473</v>
      </c>
      <c r="L776" s="11" t="s">
        <v>4465</v>
      </c>
      <c r="M776" s="8" t="s">
        <v>577</v>
      </c>
      <c r="N776" s="10" t="s">
        <v>4474</v>
      </c>
      <c r="O776" s="11" t="s">
        <v>4466</v>
      </c>
      <c r="P776" s="12"/>
      <c r="Q776" s="13"/>
      <c r="R776" s="12"/>
      <c r="S776" s="11" t="s">
        <v>4475</v>
      </c>
      <c r="T776" s="11" t="s">
        <v>4457</v>
      </c>
      <c r="U776" s="11" t="s">
        <v>4458</v>
      </c>
      <c r="V776" s="11" t="s">
        <v>4468</v>
      </c>
      <c r="W776" s="12"/>
      <c r="X776" s="13"/>
      <c r="Y776" s="6" t="s">
        <v>3413</v>
      </c>
      <c r="Z776" s="9" t="s">
        <v>4476</v>
      </c>
      <c r="AA776" s="12" t="str">
        <f t="shared" si="1"/>
        <v>{
    "id": "M6-G-32d-A-2-EN-EN",
    "seed": {
        "parameters": [
            {
                "name": "Q1",
                "label": null,
                "list": [
                    2,
                    3,
                    4,
                    5
                ]
            },
            {
                "name": "Q2",
                "label": null,
                "min": 5,
                "max": 10,
                "step": 1
            }
        ],
        "uniques": true
    },
    "scaffolding": [
        {
            "id": "step-0",
            "stimulus": "&lt;p&gt;Iris bought a spiked bracelet for a costume party. The base radius of each spike is {{Q1}} mm, while its height is {{Q2}} mm. What is the volume of each spike? Use the value of π to two decimal places.&lt;/p&gt;",
            "template": "&lt;p&gt;Its volume is {{response}} mm&lt;sup&gt;3&lt;/sup&gt;.&lt;/p&gt;",
            "seed": {
                "calculated": [
                    {
                        "name": "0-A1",
                        "label": "{{function}}",
                        "function": "Lemonlib.round(3.14*{{Q1}}*{{Q1}}*{{Q2}}/3, 2)"
                    }
                ]
            },
            "algorithm": {
                "name": "calculateOperation",
                "params": {
                    "method": "equivLiteral",
                    "keyboard": "INTERMEDIATE"
                }
            }
        },
        {
            "id": "step-1",
            "stimulus": "&lt;p&gt;What are the measurements of each spike?&lt;/p&gt;",
            "template": "&lt;p style=\"text-align:center;\"&gt;Base radius = {{response}} mm&lt;/p&gt;&lt;p style=\"text-align:center;\"&gt;Height = {{response}} mm&lt;/p&gt;",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each spike.&lt;/p&gt;"
                    },
                    {
                        "name": "2-A2",
                        "label": "&lt;p&gt;The lateral area of each spike.&lt;/p&gt;",
                        "incorrect": true
                    },
                    {
                        "name": "2-A3",
                        "label": "&lt;p&gt;The total area of each spike.&lt;/p&gt;",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mm&lt;sup&gt;3&lt;/sup&gt;",
            "seed": {
                "calculated": [
                    {
                        "name": "4-A1",
                        "label": "{{function}}",
                        "function": "Lemonlib.round(3.14*{{Q1}}*{{Q1}}*{{Q2}}/3,2)"
                    }
                ]
            },
            "algorithm": {
                "name": "calculateOperation",
                "params": {
                    "method": "equivLiteral",
                    "keyboard": "INTERMEDIATE"
                }
            }
        }
    ]
}</v>
      </c>
      <c r="AB776" s="13" t="str">
        <f t="shared" si="2"/>
        <v>M6-G-32d-A-2</v>
      </c>
      <c r="AC776" s="13" t="str">
        <f t="shared" si="3"/>
        <v>M6-G-32d-A-2-EN</v>
      </c>
      <c r="AD776" s="8" t="s">
        <v>47</v>
      </c>
      <c r="AE776" s="8" t="s">
        <v>572</v>
      </c>
      <c r="AF776" s="8" t="s">
        <v>48</v>
      </c>
      <c r="AG776" s="8" t="s">
        <v>49</v>
      </c>
    </row>
    <row r="777" ht="112.5" customHeight="1">
      <c r="A777" s="6" t="s">
        <v>4443</v>
      </c>
      <c r="B777" s="6" t="s">
        <v>4444</v>
      </c>
      <c r="C777" s="13" t="s">
        <v>69</v>
      </c>
      <c r="D777" s="7" t="s">
        <v>36</v>
      </c>
      <c r="E777" s="8"/>
      <c r="F777" s="11" t="s">
        <v>4477</v>
      </c>
      <c r="G777" s="11" t="s">
        <v>4478</v>
      </c>
      <c r="H777" s="10" t="s">
        <v>4479</v>
      </c>
      <c r="I777" s="6"/>
      <c r="J777" s="6" t="s">
        <v>168</v>
      </c>
      <c r="K777" s="10" t="s">
        <v>4388</v>
      </c>
      <c r="L777" s="11" t="s">
        <v>4465</v>
      </c>
      <c r="M777" s="8" t="s">
        <v>577</v>
      </c>
      <c r="N777" s="10" t="s">
        <v>4474</v>
      </c>
      <c r="O777" s="11" t="s">
        <v>4466</v>
      </c>
      <c r="P777" s="12"/>
      <c r="Q777" s="13"/>
      <c r="R777" s="12"/>
      <c r="S777" s="11" t="s">
        <v>4467</v>
      </c>
      <c r="T777" s="11" t="s">
        <v>4457</v>
      </c>
      <c r="U777" s="11" t="s">
        <v>4458</v>
      </c>
      <c r="V777" s="11" t="s">
        <v>4468</v>
      </c>
      <c r="W777" s="12"/>
      <c r="X777" s="13"/>
      <c r="Y777" s="6" t="s">
        <v>3413</v>
      </c>
      <c r="Z777" s="9" t="s">
        <v>4480</v>
      </c>
      <c r="AA777" s="12" t="str">
        <f t="shared" si="1"/>
        <v>{
    "id": "M6-G-32d-A-3-EN-EN",
    "seed": {
        "parameters": [
            {
                "name": "Q1",
                "label": null,
                "list": [
                    4,
                    5,
                    6,
                    7,
                    8
                ]
            },
            {
                "name": "Q2",
                "label": null,
                "list": [
                    10,
                    11,
                    12,
                    13,
                    14,
                    15
                ]
            }
        ],
        "uniques": true
    },
    "scaffolding": [
        {
            "id": "step-0",
            "stimulus": "&lt;p&gt;Nazareth has invited some friends to celebrate her baby's first birthday. The birthday hats she bought have a base radius of {{Q1}} cm and a height of {{Q2}} cm. If the hats were solid, what would their volume be? Use the value of π to two decimal places.&lt;/p&gt;",
            "template": "&lt;p&gt;The volume would be {{response}} cm&lt;sup&gt;3&lt;/sup&gt;.&lt;/p&gt;",
            "seed": {
                "calculated": [
                    {
                        "name": "0-A1",
                        "label": "{{function}}",
                        "function": "Lemonlib.round(3.14*{{Q1}}*{{Q1}}*{{Q2}}/3, 2)"
                    }
                ]
            },
            "algorithm": {
                "name": "calculateOperation",
                "params": {
                    "method": "equivLiteral",
                    "keyboard": "INTERMEDIATE"
                }
            }
        },
        {
            "id": "step-1",
            "stimulus": "&lt;p&gt;What are the measurements of the hats?&lt;/p&gt;",
            "template": "&lt;p style=\"text-align:center;\"&gt;Base radius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hat.&lt;/p&gt;"
                    },
                    {
                        "name": "2-A2",
                        "label": "&lt;p&gt;The lateral area of the hat.&lt;/p&gt;",
                        "incorrect": true
                    },
                    {
                        "name": "2-A3",
                        "label": "&lt;p&gt;The total area of the hat.&lt;/p&gt;",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v>
      </c>
      <c r="AB777" s="13" t="str">
        <f t="shared" si="2"/>
        <v>M6-G-32d-A-3</v>
      </c>
      <c r="AC777" s="13" t="str">
        <f t="shared" si="3"/>
        <v>M6-G-32d-A-3-EN</v>
      </c>
      <c r="AD777" s="8" t="s">
        <v>47</v>
      </c>
      <c r="AE777" s="8" t="s">
        <v>572</v>
      </c>
      <c r="AF777" s="8" t="s">
        <v>48</v>
      </c>
      <c r="AG777" s="8" t="s">
        <v>49</v>
      </c>
    </row>
    <row r="778" ht="112.5" customHeight="1">
      <c r="A778" s="6" t="s">
        <v>4481</v>
      </c>
      <c r="B778" s="10" t="s">
        <v>4482</v>
      </c>
      <c r="C778" s="49" t="s">
        <v>35</v>
      </c>
      <c r="D778" s="7" t="s">
        <v>36</v>
      </c>
      <c r="E778" s="8"/>
      <c r="F778" s="11" t="s">
        <v>4483</v>
      </c>
      <c r="G778" s="11" t="s">
        <v>4484</v>
      </c>
      <c r="H778" s="10"/>
      <c r="I778" s="6" t="s">
        <v>212</v>
      </c>
      <c r="J778" s="8" t="s">
        <v>196</v>
      </c>
      <c r="K778" s="11" t="s">
        <v>4485</v>
      </c>
      <c r="L778" s="11" t="s">
        <v>4486</v>
      </c>
      <c r="M778" s="6" t="s">
        <v>43</v>
      </c>
      <c r="N778" s="10" t="s">
        <v>4487</v>
      </c>
      <c r="O778" s="11" t="s">
        <v>4488</v>
      </c>
      <c r="P778" s="12"/>
      <c r="Q778" s="13"/>
      <c r="R778" s="12"/>
      <c r="S778" s="11"/>
      <c r="T778" s="11"/>
      <c r="U778" s="11"/>
      <c r="V778" s="11"/>
      <c r="W778" s="12"/>
      <c r="X778" s="13"/>
      <c r="Y778" s="6" t="s">
        <v>3413</v>
      </c>
      <c r="Z778" s="9" t="s">
        <v>4489</v>
      </c>
      <c r="AA778" s="12" t="str">
        <f t="shared" si="1"/>
        <v>{
    "id": "M6-G-35a-I-1-EN-EN",
    "stimulus": "&lt;p&gt;Drag the correct volume of this prism.&lt;/p&gt;&lt;div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AB778" s="13" t="str">
        <f t="shared" si="2"/>
        <v>M6-G-35a-I-1</v>
      </c>
      <c r="AC778" s="13" t="str">
        <f t="shared" si="3"/>
        <v>M6-G-35a-I-1-EN</v>
      </c>
      <c r="AD778" s="13"/>
      <c r="AE778" s="8"/>
      <c r="AF778" s="8"/>
      <c r="AG778" s="8" t="s">
        <v>49</v>
      </c>
    </row>
    <row r="779" ht="112.5" customHeight="1">
      <c r="A779" s="6" t="s">
        <v>4481</v>
      </c>
      <c r="B779" s="10" t="s">
        <v>4482</v>
      </c>
      <c r="C779" s="49" t="s">
        <v>35</v>
      </c>
      <c r="D779" s="7" t="s">
        <v>36</v>
      </c>
      <c r="E779" s="8"/>
      <c r="F779" s="11" t="s">
        <v>4490</v>
      </c>
      <c r="G779" s="11" t="s">
        <v>4484</v>
      </c>
      <c r="H779" s="10"/>
      <c r="I779" s="6" t="s">
        <v>212</v>
      </c>
      <c r="J779" s="8" t="s">
        <v>196</v>
      </c>
      <c r="K779" s="11" t="s">
        <v>4491</v>
      </c>
      <c r="L779" s="11" t="s">
        <v>4492</v>
      </c>
      <c r="M779" s="6" t="s">
        <v>43</v>
      </c>
      <c r="N779" s="10" t="s">
        <v>4487</v>
      </c>
      <c r="O779" s="11" t="s">
        <v>4488</v>
      </c>
      <c r="P779" s="12"/>
      <c r="Q779" s="13"/>
      <c r="R779" s="12"/>
      <c r="S779" s="11"/>
      <c r="T779" s="11"/>
      <c r="U779" s="11"/>
      <c r="V779" s="11"/>
      <c r="W779" s="12"/>
      <c r="X779" s="13"/>
      <c r="Y779" s="6" t="s">
        <v>3413</v>
      </c>
      <c r="Z779" s="9" t="s">
        <v>4493</v>
      </c>
      <c r="AA779" s="12" t="str">
        <f t="shared" si="1"/>
        <v>{
    "id": "M6-G-35a-I-2-EN-EN",
    "stimulus": "&lt;p&gt;Drag the correct volume of this prism.&lt;/p&gt;&lt;div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in&lt;/span&gt;&lt;span class=\"lemo-graphie-label\" style=\"position: absolute; left: 12%; top: 83%;\"&gt;&lt;span class=\"fr-math-v2 fr-draggable\" contenteditable=\"false\" data-original-math=\"\\(\\frac{{{Q1}}}{{{Q2}}}\\)\" draggable=\"true\"&gt;\\(\\frac{{{Q1}}}{{{Q2}}}\\)&lt;/span&gt; in&lt;/span&gt;&lt;span class=\"lemo-graphie-label\" style=\"position: absolute; left: 50%; top: 90%;\"&gt;&lt;span class=\"fr-math-v2 fr-draggable\" contenteditable=\"false\" data-original-math=\"\\(\\frac{{{T1}}}{{{Q2}}}\\)\" draggable=\"true\"&gt;\\(\\frac{{{T1}}}{{{Q2}}}\\)&lt;/span&gt; in&lt;/span&gt;&lt;/div&gt;&lt;/div&gt;&lt;/div&gt;&lt;/div&gt;",
    "template": "&lt;p style=\"text-align:center;\"&gt;Volume = {{response}} in&lt;sup&gt;3&lt;/sup&gt;&lt;/p&gt;",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in&lt;sup&gt;3&lt;/sup&gt;&lt;/p&gt;",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AB779" s="13" t="str">
        <f t="shared" si="2"/>
        <v>M6-G-35a-I-2</v>
      </c>
      <c r="AC779" s="13" t="str">
        <f t="shared" si="3"/>
        <v>M6-G-35a-I-2-EN</v>
      </c>
      <c r="AD779" s="13"/>
      <c r="AE779" s="8"/>
      <c r="AF779" s="8"/>
      <c r="AG779" s="8" t="s">
        <v>49</v>
      </c>
    </row>
    <row r="780" ht="112.5" customHeight="1">
      <c r="A780" s="6" t="s">
        <v>4481</v>
      </c>
      <c r="B780" s="10" t="s">
        <v>4482</v>
      </c>
      <c r="C780" s="49" t="s">
        <v>35</v>
      </c>
      <c r="D780" s="7" t="s">
        <v>36</v>
      </c>
      <c r="E780" s="8"/>
      <c r="F780" s="11" t="s">
        <v>4494</v>
      </c>
      <c r="G780" s="11" t="s">
        <v>4484</v>
      </c>
      <c r="H780" s="10"/>
      <c r="I780" s="6" t="s">
        <v>212</v>
      </c>
      <c r="J780" s="8" t="s">
        <v>196</v>
      </c>
      <c r="K780" s="11" t="s">
        <v>4495</v>
      </c>
      <c r="L780" s="11" t="s">
        <v>4496</v>
      </c>
      <c r="M780" s="6" t="s">
        <v>43</v>
      </c>
      <c r="N780" s="10" t="s">
        <v>4487</v>
      </c>
      <c r="O780" s="10" t="s">
        <v>4497</v>
      </c>
      <c r="P780" s="12"/>
      <c r="Q780" s="13"/>
      <c r="R780" s="12"/>
      <c r="S780" s="11"/>
      <c r="T780" s="11"/>
      <c r="U780" s="11"/>
      <c r="V780" s="11"/>
      <c r="W780" s="12"/>
      <c r="X780" s="13"/>
      <c r="Y780" s="6" t="s">
        <v>3413</v>
      </c>
      <c r="Z780" s="9" t="s">
        <v>4498</v>
      </c>
      <c r="AA780" s="12" t="str">
        <f t="shared" si="1"/>
        <v>{
    "id": "M6-G-35a-I-3-EN-EN",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Drag its correct volume.&lt;/p&gt;",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v>
      </c>
      <c r="AB780" s="13" t="str">
        <f t="shared" si="2"/>
        <v>M6-G-35a-I-3</v>
      </c>
      <c r="AC780" s="13" t="str">
        <f t="shared" si="3"/>
        <v>M6-G-35a-I-3-EN</v>
      </c>
      <c r="AD780" s="13"/>
      <c r="AE780" s="8"/>
      <c r="AF780" s="8"/>
      <c r="AG780" s="8" t="s">
        <v>49</v>
      </c>
    </row>
    <row r="781" ht="112.5" customHeight="1">
      <c r="A781" s="6" t="s">
        <v>4481</v>
      </c>
      <c r="B781" s="10" t="s">
        <v>4482</v>
      </c>
      <c r="C781" s="50" t="s">
        <v>50</v>
      </c>
      <c r="D781" s="7" t="s">
        <v>36</v>
      </c>
      <c r="E781" s="8"/>
      <c r="F781" s="11" t="s">
        <v>4499</v>
      </c>
      <c r="G781" s="10" t="s">
        <v>4484</v>
      </c>
      <c r="H781" s="10"/>
      <c r="I781" s="6" t="s">
        <v>212</v>
      </c>
      <c r="J781" s="6" t="s">
        <v>168</v>
      </c>
      <c r="K781" s="11" t="s">
        <v>4500</v>
      </c>
      <c r="L781" s="11" t="s">
        <v>4501</v>
      </c>
      <c r="M781" s="6" t="s">
        <v>43</v>
      </c>
      <c r="N781" s="10" t="s">
        <v>4487</v>
      </c>
      <c r="O781" s="11" t="s">
        <v>4502</v>
      </c>
      <c r="P781" s="12"/>
      <c r="Q781" s="13"/>
      <c r="R781" s="12"/>
      <c r="S781" s="11"/>
      <c r="T781" s="11"/>
      <c r="U781" s="11"/>
      <c r="V781" s="11"/>
      <c r="W781" s="12"/>
      <c r="X781" s="13"/>
      <c r="Y781" s="6" t="s">
        <v>3413</v>
      </c>
      <c r="Z781" s="9" t="s">
        <v>4503</v>
      </c>
      <c r="AA781" s="12" t="str">
        <f t="shared" si="1"/>
        <v>{
    "id": "M6-G-35a-E-1-EN-EN",
    "stimulus": "&lt;p&gt;Calculate the volume of this prism. Type the result as a simplified fraction.&lt;/p&gt;&lt;div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v>
      </c>
      <c r="AB781" s="13" t="str">
        <f t="shared" si="2"/>
        <v>M6-G-35a-E-1</v>
      </c>
      <c r="AC781" s="13" t="str">
        <f t="shared" si="3"/>
        <v>M6-G-35a-E-1-EN</v>
      </c>
      <c r="AD781" s="13"/>
      <c r="AE781" s="8"/>
      <c r="AF781" s="8"/>
      <c r="AG781" s="8" t="s">
        <v>49</v>
      </c>
    </row>
    <row r="782" ht="112.5" customHeight="1">
      <c r="A782" s="6" t="s">
        <v>4481</v>
      </c>
      <c r="B782" s="10" t="s">
        <v>4482</v>
      </c>
      <c r="C782" s="50" t="s">
        <v>50</v>
      </c>
      <c r="D782" s="7" t="s">
        <v>36</v>
      </c>
      <c r="E782" s="8"/>
      <c r="F782" s="11" t="s">
        <v>4504</v>
      </c>
      <c r="G782" s="10" t="s">
        <v>4484</v>
      </c>
      <c r="H782" s="10"/>
      <c r="I782" s="6" t="s">
        <v>212</v>
      </c>
      <c r="J782" s="6" t="s">
        <v>168</v>
      </c>
      <c r="K782" s="11" t="s">
        <v>4505</v>
      </c>
      <c r="L782" s="11" t="s">
        <v>4506</v>
      </c>
      <c r="M782" s="6" t="s">
        <v>43</v>
      </c>
      <c r="N782" s="10" t="s">
        <v>4487</v>
      </c>
      <c r="O782" s="11" t="s">
        <v>4507</v>
      </c>
      <c r="P782" s="12"/>
      <c r="Q782" s="13"/>
      <c r="R782" s="12"/>
      <c r="S782" s="11"/>
      <c r="T782" s="11"/>
      <c r="U782" s="11"/>
      <c r="V782" s="11"/>
      <c r="W782" s="12"/>
      <c r="X782" s="13"/>
      <c r="Y782" s="6" t="s">
        <v>3413</v>
      </c>
      <c r="Z782" s="9" t="s">
        <v>4508</v>
      </c>
      <c r="AA782" s="12" t="str">
        <f t="shared" si="1"/>
        <v>{
    "id": "M6-G-35a-E-2-EN-EN",
    "stimulus": "&lt;p&gt;Calculate the volume of this prism. Type the result as a simplified fraction.&lt;/p&gt;&lt;div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v>
      </c>
      <c r="AB782" s="13" t="str">
        <f t="shared" si="2"/>
        <v>M6-G-35a-E-2</v>
      </c>
      <c r="AC782" s="13" t="str">
        <f t="shared" si="3"/>
        <v>M6-G-35a-E-2-EN</v>
      </c>
      <c r="AD782" s="13"/>
      <c r="AE782" s="8"/>
      <c r="AF782" s="8"/>
      <c r="AG782" s="8" t="s">
        <v>49</v>
      </c>
    </row>
    <row r="783" ht="112.5" customHeight="1">
      <c r="A783" s="6" t="s">
        <v>4481</v>
      </c>
      <c r="B783" s="10" t="s">
        <v>4482</v>
      </c>
      <c r="C783" s="50" t="s">
        <v>50</v>
      </c>
      <c r="D783" s="7" t="s">
        <v>36</v>
      </c>
      <c r="E783" s="8"/>
      <c r="F783" s="10" t="s">
        <v>4509</v>
      </c>
      <c r="G783" s="10" t="s">
        <v>4484</v>
      </c>
      <c r="H783" s="10"/>
      <c r="I783" s="6" t="s">
        <v>212</v>
      </c>
      <c r="J783" s="6" t="s">
        <v>168</v>
      </c>
      <c r="K783" s="10" t="s">
        <v>4510</v>
      </c>
      <c r="L783" s="10" t="s">
        <v>4511</v>
      </c>
      <c r="M783" s="6" t="s">
        <v>43</v>
      </c>
      <c r="N783" s="10" t="s">
        <v>4487</v>
      </c>
      <c r="O783" s="10" t="s">
        <v>4497</v>
      </c>
      <c r="P783" s="12"/>
      <c r="Q783" s="13"/>
      <c r="R783" s="12"/>
      <c r="S783" s="11"/>
      <c r="T783" s="11"/>
      <c r="U783" s="11"/>
      <c r="V783" s="11"/>
      <c r="W783" s="12"/>
      <c r="X783" s="13"/>
      <c r="Y783" s="6" t="s">
        <v>3413</v>
      </c>
      <c r="Z783" s="9" t="s">
        <v>4512</v>
      </c>
      <c r="AA783" s="12" t="str">
        <f t="shared" si="1"/>
        <v>{
    "id": "M6-G-35a-E-3-EN-EN",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Calculate its volume and type the result as a simplified fraction.&lt;/p&gt;",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v>
      </c>
      <c r="AB783" s="13" t="str">
        <f t="shared" si="2"/>
        <v>M6-G-35a-E-3</v>
      </c>
      <c r="AC783" s="13" t="str">
        <f t="shared" si="3"/>
        <v>M6-G-35a-E-3-EN</v>
      </c>
      <c r="AD783" s="13"/>
      <c r="AE783" s="8"/>
      <c r="AF783" s="8"/>
      <c r="AG783" s="8" t="s">
        <v>49</v>
      </c>
    </row>
    <row r="784" ht="112.5" customHeight="1">
      <c r="A784" s="6" t="s">
        <v>4513</v>
      </c>
      <c r="B784" s="10" t="s">
        <v>4514</v>
      </c>
      <c r="C784" s="49" t="s">
        <v>35</v>
      </c>
      <c r="D784" s="7" t="s">
        <v>36</v>
      </c>
      <c r="E784" s="6"/>
      <c r="F784" s="11" t="s">
        <v>4515</v>
      </c>
      <c r="G784" s="10"/>
      <c r="H784" s="6"/>
      <c r="I784" s="6" t="s">
        <v>212</v>
      </c>
      <c r="J784" s="6" t="s">
        <v>2166</v>
      </c>
      <c r="K784" s="10" t="s">
        <v>4516</v>
      </c>
      <c r="L784" s="61"/>
      <c r="M784" s="31" t="s">
        <v>43</v>
      </c>
      <c r="N784" s="10" t="s">
        <v>4517</v>
      </c>
      <c r="O784" s="10" t="s">
        <v>4517</v>
      </c>
      <c r="P784" s="12"/>
      <c r="Q784" s="13"/>
      <c r="R784" s="12"/>
      <c r="S784" s="12"/>
      <c r="T784" s="12"/>
      <c r="U784" s="12"/>
      <c r="V784" s="12"/>
      <c r="W784" s="12"/>
      <c r="X784" s="13"/>
      <c r="Y784" s="6" t="s">
        <v>4518</v>
      </c>
      <c r="Z784" s="9" t="s">
        <v>4519</v>
      </c>
      <c r="AA784" s="12" t="str">
        <f t="shared" si="1"/>
        <v>{
    "id": "M6-EyP-17a-I-1-EN-EN",
    "stimulus": "&lt;p&gt;Select the statistical questions.&lt;/p&gt;",
    "hint": "&lt;p&gt;Statistical questions are answered after collecting data that have variability.&lt;/p&gt;",
    "feedback": "&lt;p&gt;Statistical questions are answered after collecting data that have variability.&lt;/p&gt;",
    "seed": {
        "parameters": [
            {
                "name": "Q1",
                "list": [
                    "Barcelona",
                    "London",
                    "New York",
                    "Tokyo",
                    "Caracas",
                    "Nairobi",
                    "Dubai"
                ]
            },
            {
                "name": "Q2",
                "list": [
                    "Barcelona",
                    "London",
                    "New York",
                    "Tokyo",
                    "Caracas",
                    "Nairobi",
                    "Dubai"
                ]
            }
        ],
        "calculated": [
            {
                "name": "A1",
                "label": "How much does a baby weigh at birth?"
            },
            {
                "name": "A2",
                "label": "What is your classmates favorite movie?"
            },
            {
                "name": "A3",
                "label": "What is the most frequent eye color in your school?"
            },
            {
                "name": "A4",
                "label": "How many computers are there on average in a house?"
            },
            {
                "name": "A5",
                "label": "What song was played the least on the radio in one day?"
            },
            {
                "name": "A6",
                "label": "What model of refrigerator is the most damaged?"
            },
            {
                "name": "A7",
                "label": "In which country has a website had the most visits?"
            },
            {
                "name": "A8",
                "label": "What is the distance between {{Q1}} and {{Q2}}?",
                "incorrect": true
            },
            {
                "name": "A9",
                "label": "How many students are there in your school?",
                "incorrect": true
            },
            {
                "name": "A10",
                "label": "What color is your hair?",
                "incorrect": true
            },
            {
                "name": "A11",
                "label": "How many books did you read last year?",
                "incorrect": true
            },
            {
                "name": "A12",
                "label": "What is the best-selling product in a store?"
            }
        ],
        "uniques": true
    },
    "algorithm": {
        "name": "trueFalse",
        "template": "Multiple choice – multiple response",
        "params": {
            "countCorrect": 2,
            "countIncorrect": 1
        }
    }
}</v>
      </c>
      <c r="AB784" s="13" t="str">
        <f t="shared" si="2"/>
        <v>M6-EyP-17a-I-1</v>
      </c>
      <c r="AC784" s="13" t="str">
        <f t="shared" si="3"/>
        <v>M6-EyP-17a-I-1-EN</v>
      </c>
      <c r="AD784" s="13"/>
      <c r="AE784" s="13"/>
      <c r="AF784" s="8"/>
      <c r="AG784" s="8" t="s">
        <v>49</v>
      </c>
    </row>
    <row r="785" ht="112.5" customHeight="1">
      <c r="A785" s="6" t="s">
        <v>4520</v>
      </c>
      <c r="B785" s="6" t="s">
        <v>4521</v>
      </c>
      <c r="C785" s="13" t="s">
        <v>35</v>
      </c>
      <c r="D785" s="7" t="s">
        <v>36</v>
      </c>
      <c r="E785" s="6"/>
      <c r="F785" s="9" t="s">
        <v>4522</v>
      </c>
      <c r="G785" s="10"/>
      <c r="H785" s="6" t="s">
        <v>212</v>
      </c>
      <c r="I785" s="6"/>
      <c r="J785" s="21" t="s">
        <v>4523</v>
      </c>
      <c r="K785" s="11" t="s">
        <v>4524</v>
      </c>
      <c r="L785" s="11" t="s">
        <v>4525</v>
      </c>
      <c r="M785" s="13" t="s">
        <v>43</v>
      </c>
      <c r="N785" s="11" t="s">
        <v>4526</v>
      </c>
      <c r="O785" s="11" t="s">
        <v>4527</v>
      </c>
      <c r="P785" s="12"/>
      <c r="Q785" s="13"/>
      <c r="R785" s="12"/>
      <c r="S785" s="12"/>
      <c r="T785" s="12"/>
      <c r="U785" s="12"/>
      <c r="V785" s="12"/>
      <c r="W785" s="12"/>
      <c r="X785" s="13"/>
      <c r="Y785" s="6" t="s">
        <v>4518</v>
      </c>
      <c r="Z785" s="9" t="s">
        <v>4528</v>
      </c>
      <c r="AA785" s="12" t="str">
        <f t="shared" si="1"/>
        <v>{
    "id": "M6-EyP-2a-I-1-EN-EN",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data-original-math=\"\\(\\frac{2}{10}\\)\" draggable=\"true\"&gt;\\(\\frac{2}{10}\\)&lt;/span&gt; = 0.2.&lt;/p&gt;",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"{{Q1}}+2",
                "temp": true
            },
            {
                "name": "T6",
                "label": "{{function}}",
                "function": "{{Q2}}+2",
                "temp": true
            },
            {
                "name": "T7",
                "label": "{{function}}",
                "function": "{{Q3}}+2",
                "temp": true
            },
            {
                "name": "T8",
                "label": "{{function}}",
                "function": "{{Q4}}+4",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v>
      </c>
      <c r="AB785" s="13" t="str">
        <f t="shared" si="2"/>
        <v>M6-EyP-2a-I-1</v>
      </c>
      <c r="AC785" s="13" t="str">
        <f t="shared" si="3"/>
        <v>M6-EyP-2a-I-1-EN</v>
      </c>
      <c r="AD785" s="8" t="s">
        <v>47</v>
      </c>
      <c r="AE785" s="13"/>
      <c r="AF785" s="8" t="s">
        <v>48</v>
      </c>
      <c r="AG785" s="8" t="s">
        <v>49</v>
      </c>
    </row>
    <row r="786" ht="112.5" customHeight="1">
      <c r="A786" s="6" t="s">
        <v>4520</v>
      </c>
      <c r="B786" s="6" t="s">
        <v>4521</v>
      </c>
      <c r="C786" s="8" t="s">
        <v>35</v>
      </c>
      <c r="D786" s="7" t="s">
        <v>36</v>
      </c>
      <c r="E786" s="6"/>
      <c r="F786" s="9" t="s">
        <v>4529</v>
      </c>
      <c r="G786" s="10"/>
      <c r="H786" s="10"/>
      <c r="I786" s="6"/>
      <c r="J786" s="21" t="s">
        <v>4523</v>
      </c>
      <c r="K786" s="10" t="s">
        <v>4524</v>
      </c>
      <c r="L786" s="10" t="s">
        <v>4530</v>
      </c>
      <c r="M786" s="13" t="s">
        <v>43</v>
      </c>
      <c r="N786" s="11" t="s">
        <v>4526</v>
      </c>
      <c r="O786" s="11" t="s">
        <v>4531</v>
      </c>
      <c r="P786" s="12"/>
      <c r="Q786" s="13"/>
      <c r="R786" s="12"/>
      <c r="S786" s="12"/>
      <c r="T786" s="12"/>
      <c r="U786" s="12"/>
      <c r="V786" s="12"/>
      <c r="W786" s="12"/>
      <c r="X786" s="13"/>
      <c r="Y786" s="6" t="s">
        <v>4518</v>
      </c>
      <c r="Z786" s="9" t="s">
        <v>4532</v>
      </c>
      <c r="AA786" s="12" t="str">
        <f t="shared" si="1"/>
        <v>{
    "id": "M6-EyP-2a-I-2-EN-EN",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data-original-math=\"\\(\\frac{3}{10}\\)\" draggable=\"true\"&gt;\\(\\frac{3}{10}\\)&lt;/span&gt; = 0.3.&lt;/p&gt;",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"{{Q1}}+3",
                "temp": true
            },
            {
                "name": "T6",
                "label": "{{function}}",
                "function": "{{Q2}}+2",
                "temp": true
            },
            {
                "name": "T7",
                "label": "{{function}}",
                "function": "{{Q3}}+2",
                "temp": true
            },
            {
                "name": "T8",
                "label": "{{function}}",
                "function": "{{Q4}}+3",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v>
      </c>
      <c r="AB786" s="13" t="str">
        <f t="shared" si="2"/>
        <v>M6-EyP-2a-I-2</v>
      </c>
      <c r="AC786" s="13" t="str">
        <f t="shared" si="3"/>
        <v>M6-EyP-2a-I-2-EN</v>
      </c>
      <c r="AD786" s="8" t="s">
        <v>47</v>
      </c>
      <c r="AE786" s="13"/>
      <c r="AF786" s="8" t="s">
        <v>48</v>
      </c>
      <c r="AG786" s="8" t="s">
        <v>49</v>
      </c>
    </row>
    <row r="787" ht="112.5" customHeight="1">
      <c r="A787" s="6" t="s">
        <v>4520</v>
      </c>
      <c r="B787" s="6" t="s">
        <v>4521</v>
      </c>
      <c r="C787" s="8" t="s">
        <v>50</v>
      </c>
      <c r="D787" s="7" t="s">
        <v>36</v>
      </c>
      <c r="E787" s="6"/>
      <c r="F787" s="9" t="s">
        <v>4533</v>
      </c>
      <c r="G787" s="11" t="s">
        <v>4534</v>
      </c>
      <c r="H787" s="6" t="s">
        <v>212</v>
      </c>
      <c r="I787" s="6"/>
      <c r="J787" s="6" t="s">
        <v>103</v>
      </c>
      <c r="K787" s="10" t="s">
        <v>4535</v>
      </c>
      <c r="L787" s="10" t="s">
        <v>4536</v>
      </c>
      <c r="M787" s="13" t="s">
        <v>43</v>
      </c>
      <c r="N787" s="11" t="s">
        <v>4526</v>
      </c>
      <c r="O787" s="11" t="s">
        <v>4537</v>
      </c>
      <c r="P787" s="12"/>
      <c r="Q787" s="13"/>
      <c r="R787" s="12"/>
      <c r="S787" s="12"/>
      <c r="T787" s="12"/>
      <c r="U787" s="12"/>
      <c r="V787" s="12"/>
      <c r="W787" s="12"/>
      <c r="X787" s="13"/>
      <c r="Y787" s="6" t="s">
        <v>4518</v>
      </c>
      <c r="Z787" s="9" t="s">
        <v>4538</v>
      </c>
      <c r="AA787" s="12" t="str">
        <f t="shared" si="1"/>
        <v>{"id":"M6-EyP-2a-E-1-EN-EN","stimulus":"&lt;p&gt;Fill in the blank for the following frequency table using the given data.&lt;/p&gt;&lt;div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!important;\"&gt;{{Q3}}&lt;/td&gt;&lt;/tr&gt;&lt;/tbody&gt;&lt;/table&gt;&lt;/div&gt;","hint":"&lt;p&gt;The &lt;b&gt;absolute frequency&lt;/b&gt; of a piece of data is the number of times it repeats. The &lt;b&gt;relative frequency&lt;/b&gt; is the quotient of the absolute frequency divided by the total number of data points.&lt;/p&gt;","feedback":"&lt;p&gt;The &lt;b&gt;absolute frequency&lt;/b&gt; of a piece of data is the number of times it repeats. The &lt;b&gt;relative frequency&lt;/b&gt; is the quotient of the absolute frequency divided by the total number of data points.&lt;/p&gt;&lt;p&gt;For example, the value {{Q1}} repeats 2 times, so its absolute frequency is 2. Since there are 8 data points in total, the relative frequency is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B787" s="13" t="str">
        <f t="shared" si="2"/>
        <v>M6-EyP-2a-E-1</v>
      </c>
      <c r="AC787" s="13" t="str">
        <f t="shared" si="3"/>
        <v>M6-EyP-2a-E-1-EN</v>
      </c>
      <c r="AD787" s="8" t="s">
        <v>47</v>
      </c>
      <c r="AE787" s="13"/>
      <c r="AF787" s="8" t="s">
        <v>48</v>
      </c>
      <c r="AG787" s="8" t="s">
        <v>49</v>
      </c>
    </row>
    <row r="788" ht="112.5" customHeight="1">
      <c r="A788" s="6" t="s">
        <v>4520</v>
      </c>
      <c r="B788" s="6" t="s">
        <v>4521</v>
      </c>
      <c r="C788" s="8" t="s">
        <v>50</v>
      </c>
      <c r="D788" s="7" t="s">
        <v>36</v>
      </c>
      <c r="E788" s="6"/>
      <c r="F788" s="9" t="s">
        <v>4539</v>
      </c>
      <c r="G788" s="11" t="s">
        <v>4534</v>
      </c>
      <c r="H788" s="6" t="s">
        <v>212</v>
      </c>
      <c r="I788" s="6"/>
      <c r="J788" s="6" t="s">
        <v>103</v>
      </c>
      <c r="K788" s="10" t="s">
        <v>4535</v>
      </c>
      <c r="L788" s="10" t="s">
        <v>4540</v>
      </c>
      <c r="M788" s="13" t="s">
        <v>43</v>
      </c>
      <c r="N788" s="11" t="s">
        <v>4526</v>
      </c>
      <c r="O788" s="11" t="s">
        <v>4541</v>
      </c>
      <c r="P788" s="12"/>
      <c r="Q788" s="13"/>
      <c r="R788" s="12"/>
      <c r="S788" s="12"/>
      <c r="T788" s="12"/>
      <c r="U788" s="12"/>
      <c r="V788" s="12"/>
      <c r="W788" s="12"/>
      <c r="X788" s="13"/>
      <c r="Y788" s="6" t="s">
        <v>4518</v>
      </c>
      <c r="Z788" s="9" t="s">
        <v>4542</v>
      </c>
      <c r="AA788" s="12" t="str">
        <f t="shared" si="1"/>
        <v>{
    "id": "M6-EyP-2a-E-2-EN-EN",
    "stimulus": "&lt;p&gt;Fill in the blank from the following frequency table based on these data.&lt;/p&gt;&lt;div style=\"padding: 5px; border: 4px solid rgb(20, 185, 130);\"&gt;&lt;table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
    "hint": "&lt;p&gt;The &lt;b&gt;absolute frequency&lt;/b&gt; of a data point is the number of times it is repeated. The &lt;b&gt;relative frequency&lt;/b&gt; is the quotient of absolute frequency divided by the total number of data points.&lt;/p&gt;",
    "feedback": "&lt;p&gt;The &lt;b&gt;absolute frequency&lt;/b&gt; of a data point is the number of times it is repeated. The &lt;b&gt;relative frequency&lt;/b&gt; is the quotient of absolute frequency divided by the total number of data points.&lt;/p&gt;&lt;p&gt;For example, the value {{Q1}} is repeated 5 times, so its absolute frequency is 5. As there are a total of 8 data points, the relative frequency is &lt;span class=\"fr-math-v2 fr-draggable\" contenteditable=\"false\" data-original-math=\"\\(\\frac{5}{8}\\)\" draggable=\"true\"&gt;\\(\\frac{5}{8}\\)&lt;/span&gt; = 0.625.&lt;/p&gt;",
    "seed": {
        "parameters": [
            {
                "name": "Q1",
                "list": [
                    "1",
                    "2",
                    "3"
                ]
            },
            {
                "name": "Q2",
                "list": [
                    "4",
                    "5",
                    "6"
                ]
            },
            {
                "name": "Q3",
                "list": [
                    "7",
                    "8",
                    "9"
                ]
            },
            {
                "name": "Q4",
                "list": [
                    "10",
                    "11",
                    "12"
                ]
            }
        ],
        "calculated": [
            {
                "name": "A1",
                "function": "5"
            },
            {
                "name": "A2",
                "function": "0.625"
            },
            {
                "name": "A3",
                "function": "1"
            },
            {
                "name": "A4",
                "function": "0.125"
            },
            {
                "name": "A10",
                "function": "2"
            },
            {
                "name": "A20",
                "function": "0.25"
            },
            {
                "name": "A30",
                "function": "0"
            },
            {
                "name": "A40",
                "function": "0"
            }
        ],
        "uniques": true
    },
    "algorithm": {
        "name": "calculateOperation",
        "params": {
            "method": "equivLiteral",
            "keyboard": "NUMERICAL"
        }
    },
    "template": "&lt;table style=\"width:100%\"&gt;&lt;tbody&gt;&lt;tr&gt;&lt;td style=\"width: 33.3333%; background-color: rgb(20, 185, 130); color: rgb(255, 255, 255); text-align: center; vertical-align: middle; font-weight: bold;\"&gt;Values&lt;/td&gt;&lt;td style=\"width: 33.3333%; background-color: rgb(20, 185, 130); color: rgb(255, 255, 255); text-align: center; vertical-align: middle; font-weight: bold;\"&gt;Absolute frequency&lt;/td&gt;&lt;td style=\"width: 33.3333%; background-color: rgb(20, 185, 130);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
}</v>
      </c>
      <c r="AB788" s="13" t="str">
        <f t="shared" si="2"/>
        <v>M6-EyP-2a-E-2</v>
      </c>
      <c r="AC788" s="13" t="str">
        <f t="shared" si="3"/>
        <v>M6-EyP-2a-E-2-EN</v>
      </c>
      <c r="AD788" s="8" t="s">
        <v>47</v>
      </c>
      <c r="AE788" s="13"/>
      <c r="AF788" s="8" t="s">
        <v>48</v>
      </c>
      <c r="AG788" s="8" t="s">
        <v>49</v>
      </c>
    </row>
    <row r="789" ht="112.5" customHeight="1">
      <c r="A789" s="6" t="s">
        <v>4520</v>
      </c>
      <c r="B789" s="6" t="s">
        <v>4521</v>
      </c>
      <c r="C789" s="8" t="s">
        <v>50</v>
      </c>
      <c r="D789" s="7" t="s">
        <v>36</v>
      </c>
      <c r="E789" s="6"/>
      <c r="F789" s="9" t="s">
        <v>4543</v>
      </c>
      <c r="G789" s="24" t="s">
        <v>4534</v>
      </c>
      <c r="H789" s="6" t="s">
        <v>212</v>
      </c>
      <c r="I789" s="6"/>
      <c r="J789" s="6" t="s">
        <v>103</v>
      </c>
      <c r="K789" s="10" t="s">
        <v>4535</v>
      </c>
      <c r="L789" s="10" t="s">
        <v>4544</v>
      </c>
      <c r="M789" s="13" t="s">
        <v>43</v>
      </c>
      <c r="N789" s="11" t="s">
        <v>4526</v>
      </c>
      <c r="O789" s="11" t="s">
        <v>4545</v>
      </c>
      <c r="P789" s="12"/>
      <c r="Q789" s="13"/>
      <c r="R789" s="12"/>
      <c r="S789" s="12"/>
      <c r="T789" s="12"/>
      <c r="U789" s="12"/>
      <c r="V789" s="12"/>
      <c r="W789" s="12"/>
      <c r="X789" s="13"/>
      <c r="Y789" s="6" t="s">
        <v>4518</v>
      </c>
      <c r="Z789" s="9" t="s">
        <v>4546</v>
      </c>
      <c r="AA789" s="12" t="str">
        <f t="shared" si="1"/>
        <v>{"id":"M6-EyP-2a-E-3-EN-EN","stimulus":"&lt;p&gt;Fill in the blank with the following frequency table based on these data.&lt;/p&gt;&lt;div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!important;\"&gt;{{Q1}}&lt;/td&gt;&lt;/tr&gt;&lt;/tbody&gt;&lt;/table&gt;&lt;/div&gt;","hint":"&lt;p&gt;The &lt;b&gt;absolute frequency&lt;/b&gt; of a value is the number of times it repeats. The &lt;b&gt;relative frequency&lt;/b&gt; is the quotient of the absolute frequency and the total number of data.&lt;/p&gt;","feedback":"&lt;p&gt;The &lt;b&gt;absolute frequency&lt;/b&gt; of a value is the number of times it repeats. The &lt;b&gt;relative frequency&lt;/b&gt; is the quotient of the absolute frequency and the total number of data.&lt;/p&gt;&lt;p&gt;For example, the value {{Q1}} repeats 3 times, so its absolute frequency is 3. Since there are a total of 8 data, the relative frequency is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B789" s="13" t="str">
        <f t="shared" si="2"/>
        <v>M6-EyP-2a-E-3</v>
      </c>
      <c r="AC789" s="13" t="str">
        <f t="shared" si="3"/>
        <v>M6-EyP-2a-E-3-EN</v>
      </c>
      <c r="AD789" s="8" t="s">
        <v>47</v>
      </c>
      <c r="AE789" s="13"/>
      <c r="AF789" s="8" t="s">
        <v>48</v>
      </c>
      <c r="AG789" s="8" t="s">
        <v>49</v>
      </c>
    </row>
    <row r="790" ht="112.5" customHeight="1">
      <c r="A790" s="6" t="s">
        <v>4520</v>
      </c>
      <c r="B790" s="6" t="s">
        <v>4521</v>
      </c>
      <c r="C790" s="13" t="s">
        <v>69</v>
      </c>
      <c r="D790" s="7" t="s">
        <v>36</v>
      </c>
      <c r="E790" s="6"/>
      <c r="F790" s="9" t="s">
        <v>4547</v>
      </c>
      <c r="G790" s="11" t="s">
        <v>4548</v>
      </c>
      <c r="H790" s="6" t="s">
        <v>212</v>
      </c>
      <c r="I790" s="6"/>
      <c r="J790" s="6" t="s">
        <v>103</v>
      </c>
      <c r="K790" s="11" t="s">
        <v>4549</v>
      </c>
      <c r="L790" s="10" t="s">
        <v>4550</v>
      </c>
      <c r="M790" s="13" t="s">
        <v>43</v>
      </c>
      <c r="N790" s="11" t="s">
        <v>4526</v>
      </c>
      <c r="O790" s="11" t="s">
        <v>4551</v>
      </c>
      <c r="P790" s="12"/>
      <c r="Q790" s="13"/>
      <c r="R790" s="12"/>
      <c r="S790" s="12"/>
      <c r="T790" s="12"/>
      <c r="U790" s="12"/>
      <c r="V790" s="12"/>
      <c r="W790" s="12"/>
      <c r="X790" s="13"/>
      <c r="Y790" s="6" t="s">
        <v>4518</v>
      </c>
      <c r="Z790" s="9" t="s">
        <v>4552</v>
      </c>
      <c r="AA790" s="12" t="str">
        <f t="shared" si="1"/>
        <v>{"id":"M6-EyP-2a-A-1-EN-EN","stimulus":"&lt;p&gt;In an optical store, they have noted the eye color of their clients in a list like this one. Complete the following table of absolute and relative frequencies with this data.&lt;/p&gt;&lt;div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!important;\"&gt;{{Q2}}&lt;/td&gt;&lt;/tr&gt;&lt;/tbody&gt;&lt;/table&gt;&lt;/div&gt;","hint":"&lt;p&gt;The &lt;b&gt;absolute frequency&lt;/b&gt; of a data point is the number of times it is repeated. The &lt;b&gt;relative frequency&lt;/b&gt; is the quotient of the absolute frequency divided by the total number of data points.&lt;/p&gt;","feedback":"&lt;p&gt;The &lt;b&gt;absolute frequency&lt;/b&gt; of a data point is the number of times it is repeated. The &lt;b&gt;relative frequency&lt;/b&gt; is the quotient of the absolute frequency divided by the total number of data points.&lt;/p&gt;&lt;p&gt;For example, the {{Q1}} eyes are repeated 9 times, so their absolute frequency is 9. Since there are a total of 20 data points, the relative frequency is &lt;span class=\"fr-math-v2 fr-draggable\" contenteditable=\"false\" data-original-math=\"\\(\\frac{9}{20}\\)\" draggable=\"true\"&gt;\\(\\frac{9}{20}\\)&lt;/span&gt; = 0.45.&lt;/p&gt;","seed":{"parameters":[{"name":"Q1","list":["blue","brown","green"]},{"name":"Q2","list":["blue","brown","green"]},{"name":"Q3","list":["blue","brown","green"]}],"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bold;\"&gt;Eye color&lt;/td&gt;&lt;td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AB790" s="13" t="str">
        <f t="shared" si="2"/>
        <v>M6-EyP-2a-A-1</v>
      </c>
      <c r="AC790" s="13" t="str">
        <f t="shared" si="3"/>
        <v>M6-EyP-2a-A-1-EN</v>
      </c>
      <c r="AD790" s="8" t="s">
        <v>47</v>
      </c>
      <c r="AE790" s="13"/>
      <c r="AF790" s="8" t="s">
        <v>48</v>
      </c>
      <c r="AG790" s="8" t="s">
        <v>49</v>
      </c>
    </row>
    <row r="791" ht="112.5" customHeight="1">
      <c r="A791" s="6" t="s">
        <v>4520</v>
      </c>
      <c r="B791" s="6" t="s">
        <v>4521</v>
      </c>
      <c r="C791" s="13" t="s">
        <v>69</v>
      </c>
      <c r="D791" s="7" t="s">
        <v>36</v>
      </c>
      <c r="E791" s="6"/>
      <c r="F791" s="9" t="s">
        <v>4553</v>
      </c>
      <c r="G791" s="11" t="s">
        <v>4554</v>
      </c>
      <c r="H791" s="6" t="s">
        <v>212</v>
      </c>
      <c r="I791" s="6"/>
      <c r="J791" s="6" t="s">
        <v>103</v>
      </c>
      <c r="K791" s="10" t="s">
        <v>4555</v>
      </c>
      <c r="L791" s="10" t="s">
        <v>4556</v>
      </c>
      <c r="M791" s="13" t="s">
        <v>43</v>
      </c>
      <c r="N791" s="11" t="s">
        <v>4526</v>
      </c>
      <c r="O791" s="11" t="s">
        <v>4557</v>
      </c>
      <c r="P791" s="12"/>
      <c r="Q791" s="13"/>
      <c r="R791" s="12"/>
      <c r="S791" s="12"/>
      <c r="T791" s="12"/>
      <c r="U791" s="12"/>
      <c r="V791" s="12"/>
      <c r="W791" s="12"/>
      <c r="X791" s="13"/>
      <c r="Y791" s="6" t="s">
        <v>4518</v>
      </c>
      <c r="Z791" s="9" t="s">
        <v>4558</v>
      </c>
      <c r="AA791" s="12" t="str">
        <f t="shared" si="1"/>
        <v>{"id":"M6-EyP-2a-A-2-EN-EN","stimulus":"&lt;p&gt;Francis has asked his classmates how many miles they live from school. Then, he has written down the results in this list. Fill in the following table of absolute and relative frequencies based on this information.&lt;/p&gt;&lt;div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!important;\"&gt;{{Q5}}&lt;/td&gt;&lt;/tr&gt;&lt;/tbody&gt;&lt;/table&gt;&lt;/div&gt;","hint":"&lt;p&gt;The &lt;b&gt;absolute frequency&lt;/b&gt; of a piece of data is the number of times it is repeated. The &lt;b&gt;relative frequency&lt;/b&gt; is the quotient of the absolute frequency and the total number of data points.&lt;/p&gt;","feedback":"&lt;p&gt;The &lt;b&gt;absolute frequency&lt;/b&gt; of a piece of data is the number of times it is repeated. The &lt;b&gt;relative frequency&lt;/b&gt; is the quotient of the absolute frequency and the total number of data points.&lt;/p&gt;&lt;p&gt;For example, {{Q1}} miles is repeated 2 times, so its absolute frequency is 2. Since there are 10 data points in total, the relative frequency is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bold;\"&gt;Distance&lt;/td&gt;&lt;td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 miles&lt;/td&gt;&lt;td style=\"width: 33.3333%; text-align: center; vertical-align: middle;\"&gt;{{response}}&lt;/td&gt;&lt;td style=\"width: 33.3333%; text-align: center; vertical-align: middle;\"&gt;{{response}}&lt;/td&gt;&lt;/tr&gt;&lt;tr&gt;&lt;td style=\"width: 33.3333%; text-align: center; vertical-align: middle;\"&gt;{{Q2}} miles&lt;/td&gt;&lt;td style=\"width: 33.3333%; text-align: center; vertical-align: middle;\"&gt;{{response}}&lt;/td&gt;&lt;td style=\"width: 33.3333%; text-align: center; vertical-align: middle;\"&gt;{{response}}&lt;/td&gt;&lt;/tr&gt;&lt;tr&gt;&lt;td style=\"width: 33.3333%; text-align: center; vertical-align: middle;\"&gt;{{Q3}} miles&lt;/td&gt;&lt;td style=\"width: 33.3333%; text-align: center; vertical-align: middle;\"&gt;{{response}}&lt;/td&gt;&lt;td style=\"width: 33.3333%; text-align: center; vertical-align: middle;\"&gt;{{response}}&lt;/td&gt;&lt;/tr&gt;&lt;tr&gt;&lt;td style=\"width: 33.3333%; text-align: center; vertical-align: middle;\"&gt;{{Q4}} miles&lt;/td&gt;&lt;td style=\"width: 33.3333%; text-align: center; vertical-align: middle;\"&gt;{{response}}&lt;/td&gt;&lt;td style=\"width: 33.3333%; text-align: center; vertical-align: middle;\"&gt;{{response}}&lt;/td&gt;&lt;/tr&gt;&lt;tr&gt;&lt;td style=\"width: 33.3333%; text-align: center; vertical-align: middle;\"&gt;{{Q5}} miles&lt;/td&gt;&lt;td style=\"width: 33.3333%; text-align: center; vertical-align: middle;\"&gt;{{response}}&lt;/td&gt;&lt;td style=\"width: 33.3333%; text-align: center; vertical-align: middle;\"&gt;{{response}}&lt;/td&gt;&lt;/tr&gt;&lt;/tbody&gt;&lt;/table&gt;"}</v>
      </c>
      <c r="AB791" s="13" t="str">
        <f t="shared" si="2"/>
        <v>M6-EyP-2a-A-2</v>
      </c>
      <c r="AC791" s="13" t="str">
        <f t="shared" si="3"/>
        <v>M6-EyP-2a-A-2-EN</v>
      </c>
      <c r="AD791" s="8" t="s">
        <v>47</v>
      </c>
      <c r="AE791" s="13"/>
      <c r="AF791" s="8" t="s">
        <v>48</v>
      </c>
      <c r="AG791" s="8" t="s">
        <v>49</v>
      </c>
    </row>
    <row r="792" ht="112.5" customHeight="1">
      <c r="A792" s="6" t="s">
        <v>4520</v>
      </c>
      <c r="B792" s="6" t="s">
        <v>4521</v>
      </c>
      <c r="C792" s="13" t="s">
        <v>69</v>
      </c>
      <c r="D792" s="7" t="s">
        <v>36</v>
      </c>
      <c r="E792" s="6"/>
      <c r="F792" s="9" t="s">
        <v>4559</v>
      </c>
      <c r="G792" s="11" t="s">
        <v>4560</v>
      </c>
      <c r="H792" s="6" t="s">
        <v>212</v>
      </c>
      <c r="I792" s="6"/>
      <c r="J792" s="6" t="s">
        <v>103</v>
      </c>
      <c r="K792" s="10" t="s">
        <v>4555</v>
      </c>
      <c r="L792" s="10" t="s">
        <v>4561</v>
      </c>
      <c r="M792" s="13" t="s">
        <v>43</v>
      </c>
      <c r="N792" s="11" t="s">
        <v>4526</v>
      </c>
      <c r="O792" s="11" t="s">
        <v>4562</v>
      </c>
      <c r="P792" s="12"/>
      <c r="Q792" s="13"/>
      <c r="R792" s="12"/>
      <c r="S792" s="12"/>
      <c r="T792" s="12"/>
      <c r="U792" s="12"/>
      <c r="V792" s="12"/>
      <c r="W792" s="12"/>
      <c r="X792" s="13"/>
      <c r="Y792" s="6" t="s">
        <v>4518</v>
      </c>
      <c r="Z792" s="9" t="s">
        <v>4563</v>
      </c>
      <c r="AA792" s="12" t="str">
        <f t="shared" si="1"/>
        <v>{"id":"M6-EyP-2a-A-3-EN-EN","stimulus":"&lt;p&gt;These are the answers given by Susan's friends when she asked them about the number of books they read last year. Complete the following table of absolute and relative frequencies with this information.&lt;/p&gt;&lt;div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!important;\"&gt;{{Q5}}&lt;/td&gt;&lt;/tr&gt;&lt;/tbody&gt;&lt;/table&gt;&lt;/div&gt;","hint":"&lt;p&gt;The &lt;b&gt;absolute frequency&lt;/b&gt; of a data point is the number of times it repeats itself. The &lt;b&gt;relative frequency&lt;/b&gt; is the quotient of the absolute frequency divided by the total number of data points.&lt;/p&gt;","feedback":"&lt;p&gt;The &lt;b&gt;absolute frequency&lt;/b&gt; of a data point is the number of times it repeats itself. The &lt;b&gt;relative frequency&lt;/b&gt; is the quotient of the absolute frequency divided by the total number of data points.&lt;/p&gt;&lt;p&gt;For example, {{Q1}} books is repeated 1 time, so its absolute frequency is 1. Since there are 10 data points in total, the relative frequency is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bold;\"&gt;Number of books&lt;/td&gt;&lt;td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AB792" s="13" t="str">
        <f t="shared" si="2"/>
        <v>M6-EyP-2a-A-3</v>
      </c>
      <c r="AC792" s="13" t="str">
        <f t="shared" si="3"/>
        <v>M6-EyP-2a-A-3-EN</v>
      </c>
      <c r="AD792" s="8" t="s">
        <v>47</v>
      </c>
      <c r="AE792" s="13"/>
      <c r="AF792" s="8" t="s">
        <v>48</v>
      </c>
      <c r="AG792" s="8" t="s">
        <v>49</v>
      </c>
    </row>
    <row r="793" ht="112.5" customHeight="1">
      <c r="A793" s="6" t="s">
        <v>4564</v>
      </c>
      <c r="B793" s="6" t="s">
        <v>4565</v>
      </c>
      <c r="C793" s="13" t="s">
        <v>35</v>
      </c>
      <c r="D793" s="7" t="s">
        <v>36</v>
      </c>
      <c r="E793" s="6"/>
      <c r="F793" s="9" t="s">
        <v>4566</v>
      </c>
      <c r="G793" s="10"/>
      <c r="H793" s="6" t="s">
        <v>212</v>
      </c>
      <c r="I793" s="6"/>
      <c r="J793" s="21" t="s">
        <v>262</v>
      </c>
      <c r="K793" s="11" t="s">
        <v>4567</v>
      </c>
      <c r="L793" s="11" t="s">
        <v>4568</v>
      </c>
      <c r="M793" s="13" t="s">
        <v>43</v>
      </c>
      <c r="N793" s="11" t="s">
        <v>4526</v>
      </c>
      <c r="O793" s="11" t="s">
        <v>4569</v>
      </c>
      <c r="P793" s="12"/>
      <c r="Q793" s="13"/>
      <c r="R793" s="12"/>
      <c r="S793" s="12"/>
      <c r="T793" s="12"/>
      <c r="U793" s="12"/>
      <c r="V793" s="12"/>
      <c r="W793" s="12"/>
      <c r="X793" s="13"/>
      <c r="Y793" s="6" t="s">
        <v>4518</v>
      </c>
      <c r="Z793" s="9" t="s">
        <v>4570</v>
      </c>
      <c r="AA793" s="12" t="str">
        <f t="shared" si="1"/>
        <v>{
    "id": "M6-EyP-2b-I-1-EN-EN",
    "stimulus": "&lt;p&gt;This absolute and relative frequency table was created based on the number of cousins the students in a classroom have. Select the correct sentence.&lt;/p&gt;\r\n\r\n&lt;table style=\"width:100%\"&gt;&lt;tbody&gt;&lt;tr&gt;&lt;td style=\"width: 33.3333%; background-color: #72D2CD; color: rgb(255, 255, 255); text-align: center; vertical-align: middle; font-weight: bold;\"&gt;No. of cousins&lt;/td&gt;&lt;td style=\"width: 33.3333%; background-color: #72D2CD; color: rgb(255, 255, 255); text-align: center; vertical-align: middle; font-weight: bold;\"&gt;Absolute frequency&lt;/td&gt;&lt;td style=\"width: 33.3333%; background-color: #72D2CD; color: rgb(255, 255, 255); text-align: center; vertical-align: middle; font-weight: bold;\"&gt;Relative frequency&lt;/td&gt;&lt;/tr&gt;&lt;tr&gt;&lt;td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
    "hint": "&lt;p&gt;The &lt;b&gt;absolute frequency&lt;/b&gt; of a piece of data is the number of times it is repeated. The &lt;b&gt;relative frequency&lt;/b&gt; is the quotient of the absolute frequency divided by the total number of data points.&lt;/p&gt;",
    "feedback": "&lt;p&gt;The &lt;b&gt;absolute frequency&lt;/b&gt; of a piece of data is the number of times it is repeated. The &lt;b&gt;relative frequency&lt;/b&gt; is the quotient of the absolute frequency divided by the total number of data points.&lt;/p&gt;&lt;p&gt;For example, according to the table there are {{Q2}} students who have {{Q1}} cousins. Since the total data points are {{T6}}, their relative frequency is &lt;span class=\"fr-math-v2 fr-draggable\" contenteditable=\"false\" data-original-math=\"\\(\\frac{{{Q2}}}{{{T6}}}\\)\" draggable=\"true\"&gt;\\(\\frac{{{Q2}}}{{{T6}}}\\)&lt;/span&gt; = {{T1}}.&lt;/p&gt;",
    "seed": {
        "parameters": [
            {
                "name": "Q1",
                "list": [
                    2,
                    3,
                    4
                ]
            },
            {
                "name": "Q3",
                "list": [
                    5,
                    6,
                    7
                ]
            },
            {
                "name": "Q5",
                "list": [
                    8,
                    9,
                    10
                ]
            },
            {
                "name": "Q2",
                "min": 4,
                "label": "Step",
                "max": 10,
                "step": 1
            },
            {
                "name": "Q4",
                "min": 4,
                "label": "Step",
                "max": 10,
                "step": 1
            },
            {
                "name": "Q6",
                "min": 4,
                "label": "Step",
                "max": 10,
                "step": 1
            }
        ],
        "calculated": [
            {
                "name": "T6",
                "function": "{{Q2}}+{{Q4}}+{{Q6}}",
                "temp": true,
                "label": "{{Q2}}+{{Q4}}+{{Q6}}"
            },
            {
                "name": "T1",
                "function": "Lemonlib.round({{Q2}}/{{T6}}, 2)",
                "temp": true,
                "label": "Lemonlib.round({{Q2}}/{{T6}}, 2)"
            },
            {
                "name": "T2",
                "function": "Lemonlib.round({{Q4}}/{{T6}}, 2)",
                "temp": true,
                "label": "Lemonlib.round({{Q4}}/{{T6}}, 2)"
            },
            {
                "name": "T3",
                "function": "Lemonlib.round({{Q6}}/{{T6}}, 2)",
                "temp": true,
                "label": "Lemonlib.round({{Q6}}/{{T6}}, 2)"
            },
            {
                "name": "A1",
                "label": "There are {{Q2}} students who have {{Q1}} cousins."
            },
            {
                "name": "A2",
                "label": "There are {{Q4}} students who have {{Q3}} cousins."
            },
            {
                "name": "A3",
                "label": "There are {{Q6}} students who have {{Q5}} cousins."
            },
            {
                "name": "A4",
                "label": "The relative frequency of those with {{Q1}} cousins is {{T1}}."
            },
            {
                "name": "A5",
                "label": "The relative frequency of those with {{Q3}} cousins is {{T2}}."
            },
            {
                "name": "A6",
                "label": "The relative frequency of those with {{Q5}} cousins is {{T3}}."
            },
            {
                "name": "A7",
                "label": "The absolute frequency of those with {{Q1}} cousins is {{Q2}}."
            },
            {
                "name": "A8",
                "label": "The absolute frequency of those with {{Q3}} cousins is {{Q4}}."
            },
            {
                "name": "A9",
                "label": "The absolute frequency of those with {{Q5}} cousins is {{Q6}}."
            },
            {
                "name": "A10",
                "label": "There are {{Q1}} students who have {{Q2}} cousins.",
                "incorrect": true
            },
            {
                "name": "A11",
                "label": "There are {{Q3}} students who have {{Q4}} cousins.",
                "incorrect": true
            },
            {
                "name": "A12",
                "label": "There are {{Q5}} students who have {{Q6}} cousins.",
                "incorrect": true
            },
            {
                "name": "A13",
                "label": "The relative frequency of those with {{Q1}} cousins is {{T2}}.",
                "incorrect": true
            },
            {
                "name": "A14",
                "label": "The relative frequency of those with {{Q3}} cousins is {{T3}}.",
                "incorrect": true
            },
            {
                "name": "A15",
                "label": "The relative frequency of those with {{Q5}} cousins is {{T1}}.",
                "incorrect": true
            }
        ],
        "uniques": true
    },
    "algorithm": {
        "name": "trueFalse",
        "template": "Multiple choice – standard",
        "params": {
            "countCorrect": 1,
            "countIncorrect": 2,
            "showCheckIcon": true
        }
    }
}</v>
      </c>
      <c r="AB793" s="13" t="str">
        <f t="shared" si="2"/>
        <v>M6-EyP-2b-I-1</v>
      </c>
      <c r="AC793" s="13" t="str">
        <f t="shared" si="3"/>
        <v>M6-EyP-2b-I-1-EN</v>
      </c>
      <c r="AD793" s="8" t="s">
        <v>47</v>
      </c>
      <c r="AE793" s="13"/>
      <c r="AF793" s="8" t="s">
        <v>48</v>
      </c>
      <c r="AG793" s="8" t="s">
        <v>49</v>
      </c>
    </row>
    <row r="794" ht="112.5" customHeight="1">
      <c r="A794" s="6" t="s">
        <v>4564</v>
      </c>
      <c r="B794" s="6" t="s">
        <v>4565</v>
      </c>
      <c r="C794" s="8" t="s">
        <v>35</v>
      </c>
      <c r="D794" s="7" t="s">
        <v>36</v>
      </c>
      <c r="E794" s="6"/>
      <c r="F794" s="9" t="s">
        <v>4571</v>
      </c>
      <c r="G794" s="20"/>
      <c r="H794" s="62" t="s">
        <v>212</v>
      </c>
      <c r="I794" s="6"/>
      <c r="J794" s="21" t="s">
        <v>262</v>
      </c>
      <c r="K794" s="11" t="s">
        <v>4572</v>
      </c>
      <c r="L794" s="11" t="s">
        <v>4573</v>
      </c>
      <c r="M794" s="13" t="s">
        <v>43</v>
      </c>
      <c r="N794" s="11" t="s">
        <v>4526</v>
      </c>
      <c r="O794" s="11" t="s">
        <v>4574</v>
      </c>
      <c r="P794" s="12"/>
      <c r="Q794" s="13"/>
      <c r="R794" s="12"/>
      <c r="S794" s="12"/>
      <c r="T794" s="12"/>
      <c r="U794" s="12"/>
      <c r="V794" s="12"/>
      <c r="W794" s="12"/>
      <c r="X794" s="13"/>
      <c r="Y794" s="6" t="s">
        <v>4518</v>
      </c>
      <c r="Z794" s="9" t="s">
        <v>4575</v>
      </c>
      <c r="AA794" s="12" t="str">
        <f t="shared" si="1"/>
        <v>{"id":"M6-EyP-2b-I-2-EN-EN","stimulus":"&lt;p&gt;In a restaurant they have created this frequency table with the number of guests seated per table. Select the correct sentence.&lt;/p&gt;\r\n\r\n&lt;table style=\"width:100%\"&gt;&lt;tbody&gt;&lt;tr&gt;&lt;td style=\"width: 33.3333%; background-color: #BDB1FB; color: rgb(255, 255, 255); text-align: center; vertical-align: middle; font-weight: bold;\"&gt;Guests per table&lt;/td&gt;&lt;td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middle;\"&gt;{{T4}}&lt;/td&gt;&lt;/tr&gt;&lt;/tbody&gt;&lt;/table&gt;","hint":"&lt;p&gt;The &lt;b&gt;absolute frequency&lt;/b&gt; of a data is the number of times it repeats. The &lt;b&gt;relative frequency&lt;/b&gt; is the quotient of the absolute frequency divided by the total number of data.&lt;/p&gt;","feedback":"&lt;p&gt;The &lt;b&gt;absolute frequency&lt;/b&gt; of a data is the number of times it repeats. The &lt;b&gt;relative frequency&lt;/b&gt; is the quotient of the absolute frequency divided by the total number of data.&lt;/p&gt;&lt;p&gt;For example, according to the table there are {{Q2}} tables that have {{Q1}} guests. Since there are {{T6}} data in total, its relative frequency is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2)"},{"name":"A1","label":"There are {{Q5}} tables with {{Q1}} guests."},{"name":"A2","label":"There are {{Q6}} tables with {{Q2}} guests."},{"name":"A3","label":"There are {{Q7}} tables with {{Q3}} guests."},{"name":"A4","label":"There are {{Q8}} tables with {{Q4}} guests."},{"name":"A5","label":"The relative frequency of tables with {{Q1}} guests is {{T1}}."},{"name":"A6","label":"The relative frequency of tables with {{Q2}} guests is {{T2}}."},{"name":"A7","label":"The relative frequency of tables with {{Q3}} guests is {{T3}}."},{"name":"A8","label":"The relative frequency of tables with {{Q4}} guests is {{T4}}."},{"name":"A9","label":"The absolute frequency of tables with {{Q1}} guests is {{Q5}}."},{"name":"A10","label":"The absolute frequency of tables with {{Q2}} guests is {{Q6}}."},{"name":"A11","label":"The absolute frequency of tables with {{Q3}} guests is {{Q7}}."},{"name":"A12","label":"The absolute frequency of tables with {{Q4}} guests is {{Q8}}."},{"name":"A13","label":"There are {{Q1}} tables with {{Q5}} guests.","incorrect":true},{"name":"A14","label":"There are {{Q2}} tables with {{Q6}} guests.","incorrect":true},{"name":"A15","label":"There are {{Q3}} tables with {{Q7}} guests.","incorrect":true},{"name":"A16","label":"There are {{Q4}} tables with {{Q8}} guests.","incorrect":true},{"name":"A17","label":"The relative frequency of tables with {{Q1}} guests is {{T2}}.","incorrect":true},{"name":"A18","label":"The relative frequency of tables with {{Q2}} guests is {{T3}}.","incorrect":true},{"name":"A19","label":"The relative frequency of tables with {{Q3}} guests is {{T4}}.","incorrect":true},{"name":"A20","label":"The relative frequency of tables with {{Q4}} guests is {{T1}}.","incorrect":true}],"uniques":true},"algorithm":{"name":"trueFalse","template":"Multiple choice – standard","params":{"countCorrect":1,"countIncorrect":2,"showCheckIcon":true}}}</v>
      </c>
      <c r="AB794" s="13" t="str">
        <f t="shared" si="2"/>
        <v>M6-EyP-2b-I-2</v>
      </c>
      <c r="AC794" s="13" t="str">
        <f t="shared" si="3"/>
        <v>M6-EyP-2b-I-2-EN</v>
      </c>
      <c r="AD794" s="8" t="s">
        <v>47</v>
      </c>
      <c r="AE794" s="13"/>
      <c r="AF794" s="8" t="s">
        <v>48</v>
      </c>
      <c r="AG794" s="8" t="s">
        <v>49</v>
      </c>
    </row>
    <row r="795" ht="112.5" customHeight="1">
      <c r="A795" s="6" t="s">
        <v>4564</v>
      </c>
      <c r="B795" s="6" t="s">
        <v>4565</v>
      </c>
      <c r="C795" s="8" t="s">
        <v>35</v>
      </c>
      <c r="D795" s="7" t="s">
        <v>36</v>
      </c>
      <c r="E795" s="6"/>
      <c r="F795" s="9" t="s">
        <v>4576</v>
      </c>
      <c r="G795" s="10"/>
      <c r="H795" s="10"/>
      <c r="I795" s="6"/>
      <c r="J795" s="21" t="s">
        <v>262</v>
      </c>
      <c r="K795" s="10" t="s">
        <v>4577</v>
      </c>
      <c r="L795" s="11" t="s">
        <v>4578</v>
      </c>
      <c r="M795" s="13" t="s">
        <v>43</v>
      </c>
      <c r="N795" s="11" t="s">
        <v>4526</v>
      </c>
      <c r="O795" s="11" t="s">
        <v>4579</v>
      </c>
      <c r="P795" s="12"/>
      <c r="Q795" s="13"/>
      <c r="R795" s="12"/>
      <c r="S795" s="12"/>
      <c r="T795" s="12"/>
      <c r="U795" s="12"/>
      <c r="V795" s="12"/>
      <c r="W795" s="12"/>
      <c r="X795" s="13"/>
      <c r="Y795" s="6" t="s">
        <v>4518</v>
      </c>
      <c r="Z795" s="9" t="s">
        <v>4580</v>
      </c>
      <c r="AA795" s="12" t="str">
        <f t="shared" si="1"/>
        <v>{
    "id": "M6-EyP-2b-I-3-EN-EN",
    "stimulus": "&lt;p&gt;A group of friends have written down on this table the kilometers they run through a park. Select the correct sentence.&lt;/p&gt;\r\n\r\n&lt;table style=\"width:100%\"&gt;&lt;tbody&gt;&lt;tr&gt;&lt;td style=\"width: 33.3333%; background-color: #FEA487; color: rgb(255, 255, 255); text-align: center; vertical-align: middle; font-weight: bold;\"&gt;Distance&lt;/td&gt;&lt;td style=\"width: 33.3333%; background-color: #FEA487; color: rgb(255, 255, 255); text-align: center; vertical-align: middle; font-weight: bold;\"&gt;Absolute frequency&lt;/td&gt;&lt;td style=\"width: 33.3333%; background-color: #FEA487; color: rgb(255, 255, 255); text-align: center; vertical-align: middle; font-weight: bold;\"&gt;Relative frequency&lt;/td&gt;&lt;/tr&gt;&lt;tr&gt;&lt;td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according to the table there are {{Q2}} friends who run {{Q1}} km. Since there are {{T6}} data in total, their relative frequency is &lt;span class=\"fr-math-v2 fr-draggable\" contenteditable=\"false\" data-original-math=\"\\(\\frac{{{Q6}}}{{{T6}}}\\)\" draggable=\"true\"&gt;\\(\\frac{{{Q6}}}{{{T6}}}\\)&lt;/span&gt; = {{T1}}.&lt;/p&gt;",
    "seed": {
        "parameters": [
            {
                "name": "Q1",
                "list": [
                    2,
                    3,
                    4
                ]
            },
            {
                "name": "Q2",
                "list": [
                    5,
                    6
                ]
            },
            {
                "name": "Q3",
                "list": [
                    7,
                    8,
                    9
                ]
            },
            {
                "name": "Q4",
                "list": [
                    10,
                    11,
                    12
                ]
            },
            {
                "name": "Q5",
                "list": [
                    13,
                    14,
                    15
                ]
            },
            {
                "name": "Q6",
                "min": 2,
                "label": "Step",
                "max": 10,
                "step": 1
            },
            {
                "name": "Q7",
                "min": 2,
                "label": "Step",
                "max": 10,
                "step": 1
            },
            {
                "name": "Q8",
                "min": 2,
                "label": "Step",
                "max": 10,
                "step": 1
            },
            {
                "name": "Q9",
                "min": 2,
                "label": "Step",
                "max": 10,
                "step": 1
            },
            {
                "name": "Q10",
                "min": 2,
                "label": "Step",
                "max": 10,
                "step": 1
            }
        ],
        "calculated": [
            {
                "name": "T6",
                "function": "{{Q6}}+{{Q7}}+{{Q8}}+{{Q9}}+{{Q10}}",
                "temp": true,
                "label": "{{Q6}}+{{Q7}}+{{Q8}}+{{Q9}}+{{Q10}}"
            },
            {
                "name": "T1",
                "function": "Lemonlib.round({{Q6}}/{{T6}},2)",
                "temp": true,
                "label": "Lemonlib.round({{Q6}}/{{T6}},2)"
            },
            {
                "name": "T2",
                "function": "Lemonlib.round({{Q7}}/{{T6}},2)",
                "temp": true,
                "label": "Lemonlib.round({{Q7}}/{{T6}},2)"
            },
            {
                "name": "T3",
                "function": "Lemonlib.round({{Q8}}/{{T6}},2)",
                "temp": true,
                "label": "Lemonlib.round({{Q8}}/{{T6}},2)"
            },
            {
                "name": "T4",
                "function": "Lemonlib.round({{Q9}}/{{T6}},2)",
                "temp": true,
                "label": "Lemonlib.round({{Q9}}/{{T6}},2)"
            },
            {
                "name": "T5",
                "function": "Lemonlib.round({{Q10}}/{{T6}},2)",
                "temp": true,
                "label": "Lemonlib.round({{Q10}}/{{T6}},2)"
            },
            {
                "name": "A1",
                "label": "There are {{Q6}} friends who run {{Q1}} km."
            },
            {
                "name": "A2",
                "label": "There are {{Q7}} friends who run {{Q2}} km."
            },
            {
                "name": "A3",
                "label": "There are {{Q8}} friends who run {{Q3}} km."
            },
            {
                "name": "A4",
                "label": "There are {{Q9}} friends who run {{Q4}} km.."
            },
            {
                "name": "A5",
                "label": "The relative frequency of friends running {{Q1}} km is {{T1}}}."
            },
            {
                "name": "A6",
                "label": "The relative frequency of friends running {{Q2}} km is {{T2}}}."
            },
            {
                "name": "A7",
                "label": "The relative frequency of friends running {{Q3}} km is {{T3}}."
            },
            {
                "name": "A8",
                "label": "The relative frequency of friends running {{Q4}} km is {{T4}}."
            },
            {
                "name": "A9",
                "label": "The absolute frequency of friends running {{Q1}} km is {{Q6}}."
            },
            {
                "name": "A10",
                "label": "The absolute frequency of friends running {{Q2}} km is {{Q7}}."
            },
            {
                "name": "A11",
                "label": "The absolute frequency of friends running {{Q3}} km is {{Q8}}."
            },
            {
                "name": "A12",
                "label": "The absolute frequency of friends running {{Q4}} km is {{Q9}}."
            },
            {
                "name": "A13",
                "label": "There are {{Q1}} friends who run {{Q6}} km.",
                "incorrect": true
            },
            {
                "name": "A14",
                "label": "There are {{Q2}} friends who run {{Q7}} km.",
                "incorrect": true
            },
            {
                "name": "A15",
                "label": "There are {{Q3}} friends who run {{Q8}} km.",
                "incorrect": true
            },
            {
                "name": "A16",
                "label": "There are {{Q4}} friends who run {{Q9}} km.",
                "incorrect": true
            },
            {
                "name": "A17",
                "label": "The relative frequency of friends running {{Q1}} km is {{T2}}.",
                "incorrect": true
            },
            {
                "name": "A18",
                "label": "The relative frequency of friends running {{Q2}} km is {{T3}}.",
                "incorrect": true
            },
            {
                "name": "A19",
                "label": "The relative frequency of friends running {{Q3}} km is {{T4}}.",
                "incorrect": true
            },
            {
                "name": "A20",
                "label": "The relative frequency of friends running {{Q4}} km is {{T5}}.",
                "incorrect": true
            }
        ],
        "uniques": true
    },
    "algorithm": {
        "name": "trueFalse",
        "template": "Multiple choice – standard",
        "params": {
            "countCorrect": 1,
            "countIncorrect": 2,
            "showCheckIcon": true
        }
    }
}</v>
      </c>
      <c r="AB795" s="13" t="str">
        <f t="shared" si="2"/>
        <v>M6-EyP-2b-I-3</v>
      </c>
      <c r="AC795" s="13" t="str">
        <f t="shared" si="3"/>
        <v>M6-EyP-2b-I-3-EN</v>
      </c>
      <c r="AD795" s="8" t="s">
        <v>47</v>
      </c>
      <c r="AE795" s="13"/>
      <c r="AF795" s="8" t="s">
        <v>48</v>
      </c>
      <c r="AG795" s="8" t="s">
        <v>49</v>
      </c>
    </row>
    <row r="796" ht="112.5" customHeight="1">
      <c r="A796" s="6" t="s">
        <v>4564</v>
      </c>
      <c r="B796" s="6" t="s">
        <v>4565</v>
      </c>
      <c r="C796" s="8" t="s">
        <v>50</v>
      </c>
      <c r="D796" s="7" t="s">
        <v>36</v>
      </c>
      <c r="E796" s="6"/>
      <c r="F796" s="9" t="s">
        <v>4581</v>
      </c>
      <c r="G796" s="11" t="s">
        <v>4582</v>
      </c>
      <c r="H796" s="10"/>
      <c r="I796" s="6"/>
      <c r="J796" s="6" t="s">
        <v>103</v>
      </c>
      <c r="K796" s="11" t="s">
        <v>4583</v>
      </c>
      <c r="L796" s="11" t="s">
        <v>4584</v>
      </c>
      <c r="M796" s="13" t="s">
        <v>43</v>
      </c>
      <c r="N796" s="11" t="s">
        <v>4526</v>
      </c>
      <c r="O796" s="11" t="s">
        <v>4585</v>
      </c>
      <c r="P796" s="12"/>
      <c r="Q796" s="13"/>
      <c r="R796" s="12"/>
      <c r="S796" s="12"/>
      <c r="T796" s="12"/>
      <c r="U796" s="12"/>
      <c r="V796" s="12"/>
      <c r="W796" s="12"/>
      <c r="X796" s="13"/>
      <c r="Y796" s="6" t="s">
        <v>4518</v>
      </c>
      <c r="Z796" s="9" t="s">
        <v>4586</v>
      </c>
      <c r="AA796" s="12" t="str">
        <f t="shared" si="1"/>
        <v>{
    "id": "M6-EyP-2b-E-1-EN-EN",
    "stimulus": "&lt;p&gt;From the answers of a survey about the favorite sport of a group of people, this frequency table has been developed. Complete the following sentences. If necessary, round the answer to the hundredths.&lt;/p&gt;\r\n\r\n&lt;table style=\"width:100%\"&gt;&lt;tbody&gt;&lt;tr&gt;&lt;td style=\"width: 33.3333%; background-color: #BDB1FB; color: rgb(255, 255, 255); text-align: center; vertical-align: middle; font-weight: bold;\"&gt;Sport&lt;/td&gt;&lt;td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is repeated. The &lt;b&gt;relative frequency&lt;/b&gt; is the quotient of the absolute frequency divided by the total number of data points.&lt;/p&gt;",
    "feedback": "&lt;p&gt;The &lt;b&gt;absolute frequency&lt;/b&gt; of a data point is the number of times it is repeated. The &lt;b&gt;relative frequency&lt;/b&gt; is the quotient of the absolute frequency divided by the total number of data points.&lt;/p&gt;&lt;p&gt;For example, according to the table, there are {{Q5}} people who like {{Q1}}. As there are a total of {{T6}} data points, its relative frequency is &lt;span class=\"fr-math-v2 fr-draggable\" contenteditable=\"false\" data-original-math=\"\\(\\frac{{{Q5}}}{{{T6}}}\\)\" draggable=\"true\"&gt;\\(\\frac{{{Q5}}}{{{T6}}}\\)&lt;/span&gt; = {{T1}}.&lt;/p&gt;",
    "seed": {
        "parameters": [
            {
                "name": "Q1",
                "list": [
                    "chess",
                    "basketball",
                    "handball",
                    "tennis",
                    "volleyball"
                ]
            },
            {
                "name": "Q2",
                "list": [
                    "chess",
                    "basketball",
                    "handball",
                    "tennis",
                    "volleyball"
                ]
            },
            {
                "name": "Q3",
                "list": [
                    "chess",
                    "basketball",
                    "handball",
                    "tennis",
                    "volleyball"
                ]
            },
            {
                "name": "Q4",
                "list": [
                    "chess",
                    "basketball",
                    "handball",
                    "tennis",
                    "volleyball"
                ]
            },
            {
                "name": "Q5",
                "min": 5,
                "max": 15,
                "step": 1
            },
            {
                "name": "Q6",
                "min": 5,
                "max": 15,
                "step": 1
            },
            {
                "name": "Q7",
                "min": 5,
                "max": 15,
                "step": 1
            },
            {
                "name": "Q8",
                "min": 5,
                "max": 15,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"&lt;p&gt;{{response}} people like {{Q3}}.&lt;/p&gt;&lt;p&gt;The relative frequency of {{Q4}} is {{response}}.&lt;/p&gt;"
}</v>
      </c>
      <c r="AB796" s="13" t="str">
        <f t="shared" si="2"/>
        <v>M6-EyP-2b-E-1</v>
      </c>
      <c r="AC796" s="13" t="str">
        <f t="shared" si="3"/>
        <v>M6-EyP-2b-E-1-EN</v>
      </c>
      <c r="AD796" s="8" t="s">
        <v>47</v>
      </c>
      <c r="AE796" s="13"/>
      <c r="AF796" s="8" t="s">
        <v>48</v>
      </c>
      <c r="AG796" s="8" t="s">
        <v>49</v>
      </c>
    </row>
    <row r="797" ht="112.5" customHeight="1">
      <c r="A797" s="6" t="s">
        <v>4564</v>
      </c>
      <c r="B797" s="6" t="s">
        <v>4565</v>
      </c>
      <c r="C797" s="8" t="s">
        <v>50</v>
      </c>
      <c r="D797" s="7" t="s">
        <v>36</v>
      </c>
      <c r="E797" s="6"/>
      <c r="F797" s="9" t="s">
        <v>4587</v>
      </c>
      <c r="G797" s="11" t="s">
        <v>4588</v>
      </c>
      <c r="H797" s="10"/>
      <c r="I797" s="6"/>
      <c r="J797" s="6" t="s">
        <v>103</v>
      </c>
      <c r="K797" s="10" t="s">
        <v>4589</v>
      </c>
      <c r="L797" s="11" t="s">
        <v>4584</v>
      </c>
      <c r="M797" s="13" t="s">
        <v>43</v>
      </c>
      <c r="N797" s="11" t="s">
        <v>4526</v>
      </c>
      <c r="O797" s="11" t="s">
        <v>4590</v>
      </c>
      <c r="P797" s="12"/>
      <c r="Q797" s="13"/>
      <c r="R797" s="12"/>
      <c r="S797" s="12"/>
      <c r="T797" s="12"/>
      <c r="U797" s="12"/>
      <c r="V797" s="12"/>
      <c r="W797" s="12"/>
      <c r="X797" s="13"/>
      <c r="Y797" s="6" t="s">
        <v>4518</v>
      </c>
      <c r="Z797" s="9" t="s">
        <v>4591</v>
      </c>
      <c r="AA797" s="12" t="str">
        <f t="shared" si="1"/>
        <v>{
    "id": "M6-EyP-2b-E-2-EN-EN",
    "stimulus": "&lt;p&gt;In a photography contest, the participants' photos have been arranged in this frequency table. Fill in the following sentences. If necessary, round the answer to the hundredths.&lt;/p&gt;\r\n\r\n&lt;table style=\"width:100%\"&gt;&lt;tbody&gt;&lt;tr&gt;&lt;td style=\"width: 33.3333%; background-color: #9FC1FD; color: rgb(255, 255, 255); text-align: center; vertical-align: middle; font-weight: bold;\"&gt;Type of photography&lt;/td&gt;&lt;td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piece of data is the number of times it is repeated. The &lt;b&gt;relative frequency&lt;/b&gt; is the quotient of the absolute frequency divided by the total number of data.&lt;/p&gt;",
    "feedback": "&lt;p&gt;The &lt;b&gt;absolute frequency&lt;/b&gt; of a piece of data is the number of times it is repeated. The &lt;b&gt;relative frequency&lt;/b&gt; is the quotient of the absolute frequency divided by the total number of data.&lt;/p&gt;&lt;p&gt;For example, according to the table there are {{Q5}} photographs of {{Q1}}. Since there are a total of {{T6}} photos, their relative frequency is &lt;span class=\"fr-math-v2 fr-draggable\" contenteditable=\"false\" data-original-math=\"\\(\\frac{{{Q5}}}{{{T6}}}\\)\" draggable=\"true\"&gt;\\(\\frac{{{Q5}}}{{{T6}}}\\)&lt;/span&gt; = {{T1}}.&lt;/p&gt;",
    "seed": {
        "parameters": [
            {
                "name": "Q1",
                "list": [
                    "landscapes",
                    "portraits",
                    "food",
                    "buildings",
                    "sports"
                ]
            },
            {
                "name": "Q2",
                "list": [
                    "landscapes",
                    "portraits",
                    "food",
                    "buildings",
                    "sports"
                ]
            },
            {
                "name": "Q3",
                "list": [
                    "landscapes",
                    "portraits",
                    "food",
                    "buildings",
                    "sports"
                ]
            },
            {
                "name": "Q4",
                "list": [
                    "landscapes",
                    "portraits",
                    "food",
                    "buildings",
                    "sports"
                ]
            },
            {
                "name": "Q5",
                "list": [
                    "13",
                    "14",
                    "15"
                ]
            },
            {
                "name": "Q6",
                "min": 2,
                "max": 10,
                "step": 1
            },
            {
                "name": "Q7",
                "min": 2,
                "max": 10,
                "step": 1
            },
            {
                "name": "Q8",
                "min": 2,
                "max": 10,
                "step": 1
            },
            {
                "name": "Q9",
                "min": 2,
                "max": 10,
                "step": 1
            },
            {
                "name": "Q10",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"&lt;p&gt;There are {{response}} {{Q3}} photographs.&lt;/p&gt;&lt;p&gt;The relative frequency of the {{Q4}} photographs is {{response}}.&lt;/p&gt;"
}</v>
      </c>
      <c r="AB797" s="13" t="str">
        <f t="shared" si="2"/>
        <v>M6-EyP-2b-E-2</v>
      </c>
      <c r="AC797" s="13" t="str">
        <f t="shared" si="3"/>
        <v>M6-EyP-2b-E-2-EN</v>
      </c>
      <c r="AD797" s="8" t="s">
        <v>47</v>
      </c>
      <c r="AE797" s="13"/>
      <c r="AF797" s="8" t="s">
        <v>48</v>
      </c>
      <c r="AG797" s="8" t="s">
        <v>49</v>
      </c>
    </row>
    <row r="798" ht="112.5" customHeight="1">
      <c r="A798" s="6" t="s">
        <v>4564</v>
      </c>
      <c r="B798" s="6" t="s">
        <v>4565</v>
      </c>
      <c r="C798" s="8" t="s">
        <v>50</v>
      </c>
      <c r="D798" s="7" t="s">
        <v>36</v>
      </c>
      <c r="E798" s="6"/>
      <c r="F798" s="9" t="s">
        <v>4592</v>
      </c>
      <c r="G798" s="11" t="s">
        <v>4593</v>
      </c>
      <c r="H798" s="10"/>
      <c r="I798" s="6"/>
      <c r="J798" s="6" t="s">
        <v>103</v>
      </c>
      <c r="K798" s="11" t="s">
        <v>4594</v>
      </c>
      <c r="L798" s="11" t="s">
        <v>4595</v>
      </c>
      <c r="M798" s="13" t="s">
        <v>43</v>
      </c>
      <c r="N798" s="11" t="s">
        <v>4526</v>
      </c>
      <c r="O798" s="11" t="s">
        <v>4596</v>
      </c>
      <c r="P798" s="12"/>
      <c r="Q798" s="13"/>
      <c r="R798" s="12"/>
      <c r="S798" s="12"/>
      <c r="T798" s="12"/>
      <c r="U798" s="12"/>
      <c r="V798" s="12"/>
      <c r="W798" s="12"/>
      <c r="X798" s="8"/>
      <c r="Y798" s="6" t="s">
        <v>4518</v>
      </c>
      <c r="Z798" s="9" t="s">
        <v>4597</v>
      </c>
      <c r="AA798" s="12" t="str">
        <f t="shared" si="1"/>
        <v>{
    "id": "M6-EyP-2b-E-3-EN-EN",
    "stimulus": "&lt;p&gt;A store wants to analyze why they had poor results in the last week. To do this, they have recorded their sales in this frequency table. Fill in the blank in the following sentences. If necessary, round the answer to two decimal places.&lt;/p&gt;\r\n\r\n&lt;table style=\"width:100%\"&gt;&lt;tbody&gt;&lt;tr&gt;&lt;td style=\"width: 33.3333%; background-color: #9FC1FD; color: rgb(255, 255, 255); text-align: center; vertical-align: middle; font-weight: bold;\"&gt;Appliances&lt;/td&gt;&lt;td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repeats. The &lt;b&gt;relative frequency&lt;/b&gt; is the quotient of the absolute frequency divided by the total number of data points.&lt;/p&gt;",
    "feedback": "&lt;p&gt;The &lt;b&gt;absolute frequency&lt;/b&gt; of a data point is the number of times it repeats. The &lt;b&gt;relative frequency&lt;/b&gt; is the quotient of the absolute frequency divided by the total number of data points.&lt;/p&gt;&lt;p&gt;For example, according to the table, {{Q5}} {{Q1}} have been sold. As there are a total of {{T6}} data points, their relative frequency is &lt;span class=\"fr-math-v2 fr-draggable\" contenteditable=\"false\" data-original-math=\"\\(\\frac{{{Q5}}}{{{T6}}}\\)\" draggable=\"true\"&gt;\\(\\frac{{{Q5}}}{{{T6}}}\\)&lt;/span&gt; = {{T1}}.&lt;/p&gt;",
    "seed": {
        "parameters": [
            {
                "name": "Q1",
                "list": [
                    "toasters",
                    "televisions",
                    "vacuums",
                    "scales",
                    "juicers"
                ]
            },
            {
                "name": "Q2",
                "list": [
                    "toasters",
                    "televisions",
                    "vacuums",
                    "scales",
                    "juicers"
                ]
            },
            {
                "name": "Q3",
                "list": [
                    "toasters",
                    "televisions",
                    "vacuums",
                    "scales",
                    "juicers"
                ]
            },
            {
                "name": "Q4",
                "list": [
                    "toasters",
                    "televisions",
                    "vacuums",
                    "scales",
                    "juicers"
                ]
            },
            {
                "name": "Q5",
                "min": 2,
                "max": 10,
                "step": 1
            },
            {
                "name": "Q6",
                "min": 2,
                "max": 10,
                "step": 1
            },
            {
                "name": "Q7",
                "min": 2,
                "max": 10,
                "step": 1
            },
            {
                "name": "Q8",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"{{Q6}}"
            },
            {
                "name": "A2",
                "function": "Lemonlib.round({{Q7}}/{{T6}},2)"
            }
        ],
        "uniques": true
    },
    "algorithm": {
        "name": "calculateOperation",
        "params": {
            "method": "equivLiteral",
            "keyboard": "INTERMEDIATE"
        }
    },
    "template": "&lt;p&gt;{{response}} {{Q2}} have been sold in total.&lt;/p&gt;&lt;p&gt;The relative frequency of \"{{Q3}}\" is {{response}}.&lt;/p&gt;"
}</v>
      </c>
      <c r="AB798" s="13" t="str">
        <f t="shared" si="2"/>
        <v>M6-EyP-2b-E-3</v>
      </c>
      <c r="AC798" s="13" t="str">
        <f t="shared" si="3"/>
        <v>M6-EyP-2b-E-3-EN</v>
      </c>
      <c r="AD798" s="8" t="s">
        <v>47</v>
      </c>
      <c r="AE798" s="13"/>
      <c r="AF798" s="8" t="s">
        <v>48</v>
      </c>
      <c r="AG798" s="8" t="s">
        <v>49</v>
      </c>
    </row>
    <row r="799" ht="112.5" customHeight="1">
      <c r="A799" s="8" t="s">
        <v>4598</v>
      </c>
      <c r="B799" s="8" t="s">
        <v>4599</v>
      </c>
      <c r="C799" s="8" t="s">
        <v>35</v>
      </c>
      <c r="D799" s="7" t="s">
        <v>36</v>
      </c>
      <c r="E799" s="6"/>
      <c r="F799" s="10" t="s">
        <v>4600</v>
      </c>
      <c r="G799" s="11"/>
      <c r="H799" s="10"/>
      <c r="I799" s="6" t="s">
        <v>212</v>
      </c>
      <c r="J799" s="6" t="s">
        <v>162</v>
      </c>
      <c r="K799" s="10" t="s">
        <v>4601</v>
      </c>
      <c r="L799" s="10" t="s">
        <v>4602</v>
      </c>
      <c r="M799" s="13" t="s">
        <v>43</v>
      </c>
      <c r="N799" s="10" t="s">
        <v>4603</v>
      </c>
      <c r="O799" s="10" t="s">
        <v>4603</v>
      </c>
      <c r="P799" s="12"/>
      <c r="Q799" s="13"/>
      <c r="R799" s="12"/>
      <c r="S799" s="12"/>
      <c r="T799" s="12"/>
      <c r="U799" s="12"/>
      <c r="V799" s="12"/>
      <c r="W799" s="12"/>
      <c r="X799" s="8"/>
      <c r="Y799" s="6" t="s">
        <v>4518</v>
      </c>
      <c r="Z799" s="9" t="s">
        <v>4604</v>
      </c>
      <c r="AA799" s="12" t="str">
        <f t="shared" si="1"/>
        <v>{
    "id": "M6-EyP-18a-I-1-EN-EN",
    "stimulus": "&lt;p&gt;Choose the definition of arithmetic mean.&lt;/p&gt;",
    "hint": "&lt;p&gt;Observe this example:&lt;/p&gt;&lt;p style=\"text-align: center\"&gt;Data: {{Q1}}, {{Q2}}, {{Q3}}&lt;/p&gt;&lt;p style=\"text-align: center\"&gt;Mean = &lt;span class=\"fr-math-v2 fr-draggable\" contenteditable=\"false\" data-original-math=\"\\(\\frac{{{Q1}}\\ +\\ {{Q2}}\\ +\\ {{Q3}}}{3}\\)\" draggable=\"true\"&gt;\\(\\frac{{{Q1}}\\ +\\ {{Q2}}\\ +\\ {{Q3}}}{3}\\)&lt;/span&gt; = {{T1}}&lt;/p&gt;",
    "feedback": "&lt;p&gt;Observe this example:&lt;/p&gt;&lt;p style=\"text-align: center\"&gt;Data: {{Q1}}, {{Q2}}, {{Q3}}&lt;/p&gt;&lt;p style=\"text-align: center\"&gt;Mean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"It is the result of adding all the data and dividing the result by the number of data.",
                "function": ""
            },
            {
                "name": "A2",
                "label": "It is the number that is found in the center when all the data is arranged from lowest to highest.",
                "function": "",
                "incorrect": true,
                "feedback": "This is the definition of median."
            },
            {
                "name": "A3",
                "label": "It is the difference between the highest and the lowest quartile.",
                "function": "",
                "incorrect": true,
                "feedback": "This is the definition of interquartile range."
            },
            {
                "name": "A4",
                "label": "It is the mean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v>
      </c>
      <c r="AB799" s="13" t="str">
        <f t="shared" si="2"/>
        <v>M6-EyP-18a-I-1</v>
      </c>
      <c r="AC799" s="13" t="str">
        <f t="shared" si="3"/>
        <v>M6-EyP-18a-I-1-EN</v>
      </c>
      <c r="AD799" s="13"/>
      <c r="AE799" s="13"/>
      <c r="AF799" s="8"/>
      <c r="AG799" s="8" t="s">
        <v>49</v>
      </c>
    </row>
    <row r="800" ht="112.5" customHeight="1">
      <c r="A800" s="8" t="s">
        <v>4598</v>
      </c>
      <c r="B800" s="8" t="s">
        <v>4599</v>
      </c>
      <c r="C800" s="8" t="s">
        <v>35</v>
      </c>
      <c r="D800" s="7" t="s">
        <v>36</v>
      </c>
      <c r="E800" s="6"/>
      <c r="F800" s="10" t="s">
        <v>4605</v>
      </c>
      <c r="G800" s="11"/>
      <c r="H800" s="10"/>
      <c r="I800" s="6" t="s">
        <v>212</v>
      </c>
      <c r="J800" s="6" t="s">
        <v>1153</v>
      </c>
      <c r="K800" s="10" t="s">
        <v>4606</v>
      </c>
      <c r="L800" s="10" t="s">
        <v>4607</v>
      </c>
      <c r="M800" s="31" t="s">
        <v>43</v>
      </c>
      <c r="N800" s="10" t="s">
        <v>4608</v>
      </c>
      <c r="O800" s="10" t="s">
        <v>4608</v>
      </c>
      <c r="P800" s="12"/>
      <c r="Q800" s="13"/>
      <c r="R800" s="12"/>
      <c r="S800" s="12"/>
      <c r="T800" s="12"/>
      <c r="U800" s="12"/>
      <c r="V800" s="12"/>
      <c r="W800" s="12"/>
      <c r="X800" s="8"/>
      <c r="Y800" s="6" t="s">
        <v>4518</v>
      </c>
      <c r="Z800" s="9" t="s">
        <v>4609</v>
      </c>
      <c r="AA800" s="12" t="str">
        <f t="shared" si="1"/>
        <v>{
    "id": "M6-EyP-18a-I-2-EN-EN",
    "stimulus": "&lt;p&gt;Choose the definition of median.&lt;/p&gt;",
    "hint": "&lt;p&gt;Consider this example:&lt;/p&gt;&lt;p style=\"text-align: center\"&gt;Data: {{Q1}}, {{Q2}}, {{Q3}}, {{Q4}}, {{Q5}}&lt;/p&gt;&lt;p style=\"text-align: center\"&gt;Ordered data: {{T1}}, {{T2}}, &lt;b&gt;{{T3}}&lt;/b&gt;, {{T4}}, {{T5}}&lt;/p&gt;&lt;p&gt;The median is {{T3}}.&lt;/p&gt;",
    "feedback": "&lt;p&gt;Consider this example:&lt;/p&gt;&lt;p style=\"text-align: center\"&gt;Data: {{Q1}}, {{Q2}}, {{Q3}}, {{Q4}}, {{Q5}}&lt;/p&gt;&lt;p style=\"text-align: center\"&gt;Ordered data: {{T1}}, {{T2}}, &lt;b&gt;{{T3}}&lt;/b&gt;, {{T4}}, {{T5}}&lt;/p&gt;&lt;p&gt;The median is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"It is the result of adding all the data and dividing the result by the number of data.",
                "function": "",
                "incorrect": true,
                "feedback": "This is the definition of arithmetic mean."
            },
            {
                "name": "A2",
                "label": "It is the number that is in the center when all data is ordered from lowest to highest.",
                "function": ""
            },
            {
                "name": "A3",
                "label": "It is the difference between the highest and the lowest quartile.",
                "function": "",
                "incorrect": true,
                "feedback": "This is the definition of interquartile range."
            },
            {
                "name": "A4",
                "label": "It is the average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v>
      </c>
      <c r="AB800" s="13" t="str">
        <f t="shared" si="2"/>
        <v>M6-EyP-18a-I-2</v>
      </c>
      <c r="AC800" s="13" t="str">
        <f t="shared" si="3"/>
        <v>M6-EyP-18a-I-2-EN</v>
      </c>
      <c r="AD800" s="13"/>
      <c r="AE800" s="13"/>
      <c r="AF800" s="8"/>
      <c r="AG800" s="8" t="s">
        <v>49</v>
      </c>
    </row>
    <row r="801" ht="112.5" customHeight="1">
      <c r="A801" s="8" t="s">
        <v>4598</v>
      </c>
      <c r="B801" s="8" t="s">
        <v>4599</v>
      </c>
      <c r="C801" s="8" t="s">
        <v>35</v>
      </c>
      <c r="D801" s="7" t="s">
        <v>36</v>
      </c>
      <c r="E801" s="6"/>
      <c r="F801" s="10" t="s">
        <v>4610</v>
      </c>
      <c r="G801" s="11"/>
      <c r="H801" s="10"/>
      <c r="I801" s="6" t="s">
        <v>212</v>
      </c>
      <c r="J801" s="6" t="s">
        <v>1153</v>
      </c>
      <c r="K801" s="10" t="s">
        <v>4611</v>
      </c>
      <c r="L801" s="10" t="s">
        <v>4612</v>
      </c>
      <c r="M801" s="31" t="s">
        <v>43</v>
      </c>
      <c r="N801" s="10" t="s">
        <v>4613</v>
      </c>
      <c r="O801" s="10" t="s">
        <v>4613</v>
      </c>
      <c r="P801" s="12"/>
      <c r="Q801" s="13"/>
      <c r="R801" s="12"/>
      <c r="S801" s="12"/>
      <c r="T801" s="12"/>
      <c r="U801" s="12"/>
      <c r="V801" s="12"/>
      <c r="W801" s="12"/>
      <c r="X801" s="8"/>
      <c r="Y801" s="6" t="s">
        <v>4518</v>
      </c>
      <c r="Z801" s="9" t="s">
        <v>4614</v>
      </c>
      <c r="AA801" s="12" t="str">
        <f t="shared" si="1"/>
        <v>{
    "id": "M6-EyP-18a-I-3-EN-EN",
    "stimulus": "&lt;p&gt;Choose the definition of interquartile range.&lt;/p&gt;",
    "hint":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"feedback":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"It is the result of adding all the data and dividing the total by the number of data points.",
                "function": "",
                "incorrect": true,
                "feedback": "This is the definition of arithmetic mean."
            },
            {
                "name": "A2",
                "label": "It is the number that is in the center when all data points are arranged from lowest to highest.",
                "function": "",
                "incorrect": true,
                "feedback": "This is the definition of median."
            },
            {
                "name": "A3",
                "label": "It is the difference between the highest and lowest quartile.",
                "function": ""
            },
            {
                "name": "A4",
                "label": "It is the average of the distances between each data point and the arithmetic mean.",
                "function": "",
                "incorrect": true,
                "feedback": "This is the definition of average deviation."
            }
        ],
        "uniques": false
    },
    "algorithm": {
        "name": "trueFalse",
        "template": "Multiple choice – standard",
        "params": {
            "countCorrect": 1,
            "countIncorrect": 2,
            "showCheckIcon": true
        }
    }
}</v>
      </c>
      <c r="AB801" s="13" t="str">
        <f t="shared" si="2"/>
        <v>M6-EyP-18a-I-3</v>
      </c>
      <c r="AC801" s="13" t="str">
        <f t="shared" si="3"/>
        <v>M6-EyP-18a-I-3-EN</v>
      </c>
      <c r="AD801" s="13"/>
      <c r="AE801" s="13"/>
      <c r="AF801" s="8"/>
      <c r="AG801" s="8" t="s">
        <v>49</v>
      </c>
    </row>
    <row r="802" ht="112.5" customHeight="1">
      <c r="A802" s="8" t="s">
        <v>4598</v>
      </c>
      <c r="B802" s="8" t="s">
        <v>4599</v>
      </c>
      <c r="C802" s="8" t="s">
        <v>35</v>
      </c>
      <c r="D802" s="7" t="s">
        <v>36</v>
      </c>
      <c r="E802" s="6"/>
      <c r="F802" s="10" t="s">
        <v>4615</v>
      </c>
      <c r="G802" s="11"/>
      <c r="H802" s="10"/>
      <c r="I802" s="6" t="s">
        <v>212</v>
      </c>
      <c r="J802" s="6" t="s">
        <v>1153</v>
      </c>
      <c r="K802" s="10" t="s">
        <v>4601</v>
      </c>
      <c r="L802" s="11" t="s">
        <v>4616</v>
      </c>
      <c r="M802" s="31" t="s">
        <v>43</v>
      </c>
      <c r="N802" s="25" t="s">
        <v>4617</v>
      </c>
      <c r="O802" s="25" t="s">
        <v>4617</v>
      </c>
      <c r="P802" s="12"/>
      <c r="Q802" s="13"/>
      <c r="R802" s="12"/>
      <c r="S802" s="12"/>
      <c r="T802" s="12"/>
      <c r="U802" s="12"/>
      <c r="V802" s="12"/>
      <c r="W802" s="12"/>
      <c r="X802" s="8"/>
      <c r="Y802" s="6" t="s">
        <v>4518</v>
      </c>
      <c r="Z802" s="9" t="s">
        <v>4618</v>
      </c>
      <c r="AA802" s="12" t="str">
        <f t="shared" si="1"/>
        <v>{
    "id": "M6-EyP-18a-I-4-EN-EN",
    "stimulus": "&lt;p&gt;Choose the definition of mean deviation.&lt;/p&gt;",
    "hint":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"feedback":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"It is the result of adding all the data and dividing the result by the number of data.",
                "function": "",
                "incorrect": true,
                "feedback": "This is the definition of arithmetic mean."
            },
            {
                "name": "A2",
                "label": "It is the number that is in the center when all the data are arranged from lowest to highest.",
                "function": "",
                "incorrect": true,
                "feedback": "This is the definition of median."
            },
            {
                "name": "A3",
                "label": "It is the difference between the highest and lowest quartile.",
                "function": "",
                "incorrect": true,
                "feedback": "This is the definition of interquartile range."
            },
            {
                "name": "A4",
                "label": "It is the mean of the distances between each data point and the arithmetic mean.",
                "function": ""
            }
        ],
        "uniques": false
    },
    "algorithm": {
        "name": "trueFalse",
        "template": "Multiple choice – standard",
        "params": {
            "countCorrect": 1,
            "countIncorrect": 2,
            "showCheckIcon": true
        }
    }
}</v>
      </c>
      <c r="AB802" s="13" t="str">
        <f t="shared" si="2"/>
        <v>M6-EyP-18a-I-4</v>
      </c>
      <c r="AC802" s="13" t="str">
        <f t="shared" si="3"/>
        <v>M6-EyP-18a-I-4-EN</v>
      </c>
      <c r="AD802" s="13"/>
      <c r="AE802" s="13"/>
      <c r="AF802" s="8"/>
      <c r="AG802" s="8" t="s">
        <v>49</v>
      </c>
    </row>
    <row r="803" ht="112.5" customHeight="1">
      <c r="A803" s="6" t="s">
        <v>4619</v>
      </c>
      <c r="B803" s="6" t="s">
        <v>4620</v>
      </c>
      <c r="C803" s="13" t="s">
        <v>35</v>
      </c>
      <c r="D803" s="7" t="s">
        <v>36</v>
      </c>
      <c r="E803" s="6"/>
      <c r="F803" s="9" t="s">
        <v>4621</v>
      </c>
      <c r="G803" s="10"/>
      <c r="H803" s="10"/>
      <c r="I803" s="6" t="s">
        <v>212</v>
      </c>
      <c r="J803" s="21" t="s">
        <v>262</v>
      </c>
      <c r="K803" s="11" t="s">
        <v>4622</v>
      </c>
      <c r="L803" s="11" t="s">
        <v>4623</v>
      </c>
      <c r="M803" s="13" t="s">
        <v>43</v>
      </c>
      <c r="N803" s="11" t="s">
        <v>4624</v>
      </c>
      <c r="O803" s="11" t="s">
        <v>4625</v>
      </c>
      <c r="P803" s="14"/>
      <c r="Q803" s="13"/>
      <c r="R803" s="12"/>
      <c r="S803" s="12"/>
      <c r="T803" s="12"/>
      <c r="U803" s="12"/>
      <c r="V803" s="12"/>
      <c r="W803" s="12"/>
      <c r="X803" s="13"/>
      <c r="Y803" s="6" t="s">
        <v>4518</v>
      </c>
      <c r="Z803" s="9" t="s">
        <v>4626</v>
      </c>
      <c r="AA803" s="12" t="str">
        <f t="shared" si="1"/>
        <v>{"id":"M6-EyP-3a-I-1-EN-EN","stimulus":"&lt;p&gt;What is the arithmetic mean of the following data set?&lt;/p&gt;&lt;div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AB803" s="13" t="str">
        <f t="shared" si="2"/>
        <v>M6-EyP-3a-I-1</v>
      </c>
      <c r="AC803" s="13" t="str">
        <f t="shared" si="3"/>
        <v>M6-EyP-3a-I-1-EN</v>
      </c>
      <c r="AD803" s="8" t="s">
        <v>47</v>
      </c>
      <c r="AE803" s="13"/>
      <c r="AF803" s="8" t="s">
        <v>48</v>
      </c>
      <c r="AG803" s="8" t="s">
        <v>49</v>
      </c>
    </row>
    <row r="804" ht="112.5" customHeight="1">
      <c r="A804" s="6" t="s">
        <v>4619</v>
      </c>
      <c r="B804" s="6" t="s">
        <v>4620</v>
      </c>
      <c r="C804" s="13" t="s">
        <v>35</v>
      </c>
      <c r="D804" s="7" t="s">
        <v>36</v>
      </c>
      <c r="E804" s="6"/>
      <c r="F804" s="9" t="s">
        <v>4627</v>
      </c>
      <c r="G804" s="10"/>
      <c r="H804" s="10"/>
      <c r="I804" s="6" t="s">
        <v>212</v>
      </c>
      <c r="J804" s="21" t="s">
        <v>262</v>
      </c>
      <c r="K804" s="11" t="s">
        <v>4628</v>
      </c>
      <c r="L804" s="11" t="s">
        <v>4629</v>
      </c>
      <c r="M804" s="13" t="s">
        <v>43</v>
      </c>
      <c r="N804" s="11" t="s">
        <v>4624</v>
      </c>
      <c r="O804" s="11" t="s">
        <v>4630</v>
      </c>
      <c r="P804" s="14"/>
      <c r="Q804" s="13"/>
      <c r="R804" s="12"/>
      <c r="S804" s="12"/>
      <c r="T804" s="12"/>
      <c r="U804" s="12"/>
      <c r="V804" s="12"/>
      <c r="W804" s="12"/>
      <c r="X804" s="13"/>
      <c r="Y804" s="6" t="s">
        <v>4518</v>
      </c>
      <c r="Z804" s="9" t="s">
        <v>4631</v>
      </c>
      <c r="AA804" s="12" t="str">
        <f t="shared" si="1"/>
        <v>{"id":"M6-EyP-3a-I-2-EN-EN","stimulus":"&lt;p&gt;What is the arithmetic mean of the following set of data?&lt;/p&gt;&lt;div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AB804" s="13" t="str">
        <f t="shared" si="2"/>
        <v>M6-EyP-3a-I-2</v>
      </c>
      <c r="AC804" s="13" t="str">
        <f t="shared" si="3"/>
        <v>M6-EyP-3a-I-2-EN</v>
      </c>
      <c r="AD804" s="8" t="s">
        <v>47</v>
      </c>
      <c r="AE804" s="13"/>
      <c r="AF804" s="8" t="s">
        <v>48</v>
      </c>
      <c r="AG804" s="8" t="s">
        <v>49</v>
      </c>
    </row>
    <row r="805" ht="112.5" customHeight="1">
      <c r="A805" s="6" t="s">
        <v>4619</v>
      </c>
      <c r="B805" s="6" t="s">
        <v>4620</v>
      </c>
      <c r="C805" s="13" t="s">
        <v>50</v>
      </c>
      <c r="D805" s="7" t="s">
        <v>36</v>
      </c>
      <c r="E805" s="6"/>
      <c r="F805" s="9" t="s">
        <v>4632</v>
      </c>
      <c r="G805" s="11" t="s">
        <v>4633</v>
      </c>
      <c r="H805" s="10"/>
      <c r="I805" s="6" t="s">
        <v>212</v>
      </c>
      <c r="J805" s="8" t="s">
        <v>2541</v>
      </c>
      <c r="K805" s="11" t="s">
        <v>4634</v>
      </c>
      <c r="L805" s="11" t="s">
        <v>4635</v>
      </c>
      <c r="M805" s="13" t="s">
        <v>43</v>
      </c>
      <c r="N805" s="11" t="s">
        <v>4624</v>
      </c>
      <c r="O805" s="11" t="s">
        <v>4636</v>
      </c>
      <c r="P805" s="11"/>
      <c r="Q805" s="13"/>
      <c r="R805" s="12"/>
      <c r="S805" s="12"/>
      <c r="T805" s="12"/>
      <c r="U805" s="12"/>
      <c r="V805" s="12"/>
      <c r="W805" s="12"/>
      <c r="X805" s="13"/>
      <c r="Y805" s="6" t="s">
        <v>4518</v>
      </c>
      <c r="Z805" s="9" t="s">
        <v>4637</v>
      </c>
      <c r="AA805" s="12" t="str">
        <f t="shared" si="1"/>
        <v>{"id":"M6-EyP-3a-E-1-EN-EN","stimulus":"&lt;p&gt;Calculate the arithmetic mean of these data. If necessary, approximate the result to the hundredths.&lt;/p&gt;&lt;div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!important;\"&gt;{{Q12}}&lt;/td&gt;&lt;/tr&gt;&lt;/tbody&gt;&lt;/table&gt;&lt;/div&gt;","template":"&lt;p&gt;The arithmetic mean is {{response}}.&lt;/p&gt;","hint":"&lt;p&gt;To obtain the arithmetic mean of a set of data, first add all the data and then divide that addition by the number of data.&lt;/p&gt;","feedback":"&lt;p&gt;To obtain the arithmetic mean of a set of data, first add all the data and then divide that addition by the number of data.&lt;/p&gt;&lt;p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AB805" s="13" t="str">
        <f t="shared" si="2"/>
        <v>M6-EyP-3a-E-1</v>
      </c>
      <c r="AC805" s="13" t="str">
        <f t="shared" si="3"/>
        <v>M6-EyP-3a-E-1-EN</v>
      </c>
      <c r="AD805" s="8" t="s">
        <v>47</v>
      </c>
      <c r="AE805" s="13"/>
      <c r="AF805" s="8" t="s">
        <v>48</v>
      </c>
      <c r="AG805" s="8" t="s">
        <v>49</v>
      </c>
    </row>
    <row r="806" ht="112.5" customHeight="1">
      <c r="A806" s="6" t="s">
        <v>4619</v>
      </c>
      <c r="B806" s="6" t="s">
        <v>4620</v>
      </c>
      <c r="C806" s="13" t="s">
        <v>69</v>
      </c>
      <c r="D806" s="7" t="s">
        <v>36</v>
      </c>
      <c r="E806" s="6"/>
      <c r="F806" s="9"/>
      <c r="G806" s="11"/>
      <c r="H806" s="10"/>
      <c r="I806" s="6" t="s">
        <v>212</v>
      </c>
      <c r="J806" s="8" t="s">
        <v>103</v>
      </c>
      <c r="K806" s="11" t="s">
        <v>4638</v>
      </c>
      <c r="L806" s="10"/>
      <c r="M806" s="8" t="s">
        <v>577</v>
      </c>
      <c r="N806" s="9"/>
      <c r="O806" s="9"/>
      <c r="P806" s="12"/>
      <c r="Q806" s="13"/>
      <c r="R806" s="9" t="s">
        <v>4639</v>
      </c>
      <c r="S806" s="11" t="s">
        <v>4640</v>
      </c>
      <c r="T806" s="11" t="s">
        <v>4641</v>
      </c>
      <c r="U806" s="11" t="s">
        <v>4642</v>
      </c>
      <c r="V806" s="11" t="s">
        <v>4643</v>
      </c>
      <c r="W806" s="12"/>
      <c r="X806" s="13"/>
      <c r="Y806" s="6" t="s">
        <v>4518</v>
      </c>
      <c r="Z806" s="9" t="s">
        <v>4644</v>
      </c>
      <c r="AA806" s="12" t="str">
        <f t="shared" si="1"/>
        <v>{
    "id": "M6-EyP-3a-A-1-EN-EN",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false
    },
    "scaffolding": [
        {
            "id": "step-0",
            "stimulus": "&lt;p&gt;Martin has recorded in this frequency table the pages he has read from a novel during the week. What is the arithmetic mean of this data? If necessary, round the answer to the hundredths.&lt;/p&gt;&lt;table style=\"width: 100%;\"&gt;\r\n\t&lt;tbody&gt;\r\n\t\t&lt;tr&gt;\r\n\t\t\t&lt;td style=\"width: 12.5%; text-align: center; background-color: #FDCB7D;\"&gt;Day&lt;/td&gt;\r\n\t\t\t&lt;td style=\"width: 12.5%; text-align: center;\"&gt;Monday&lt;/td&gt;\r\n\t\t\t&lt;td style=\"width: 12.5211%; text-align: center;\"&gt;Tuesday&lt;/td&gt;\r\n\t\t\t&lt;td style=\"width: 12.5212%;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#FDCB7D;\"&gt;Number of pages&lt;/td&gt;\r\n\t\t\t&lt;td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
            "template": "&lt;p&gt;The arithmetic mean is {{response}}.&lt;/p&gt;",
            "seed": {
                "calculated": [
                    {
                        "name": "A1",
                        "label": "{{function}}",
                        "function": "Lemonlib.round(({{Q1}}+{{Q2}}+{{Q3}}+{{Q4}}+{{Q5}}+{{Q6}}+{{Q7}})/7, 2)"
                    }
                ]
            },
            "algorithm": {
                "name": "calculateOperation",
                "params": {
                    "method": "equivLiteral",
                    "keyboard": "INTERMEDIATE"
                }
            }
        },
        {
            "id": "step-1",
            "stimulus": "&lt;p&gt;What does the statement ask for?&lt;/p&gt;",
            "seed": {
                "calculated": [
                    {
                        "name": "A1",
                        "label": "&lt;p&gt;The arithmetic mean of pages read during the week.&lt;/p&gt;"
                    },
                    {
                        "name": "A2",
                        "label": "&lt;p&gt;The mode of pages read during the week.&lt;/p&gt;",
                        "incorrect": true
                    },
                    {
                        "name": "A3",
                        "label": "&lt;p&gt;The smallest amount of pages read during the week.&lt;/p&gt;",
                        "incorrect": true
                    }
                ]
            },
            "algorithm": {
                "name": "trueFalse",
                "template": "Multiple choice – standard",
                "params": {
                    "countCorrect": 1,
                    "countIncorrect": 2
                }
            }
        },
        {
            "id": "step-2",
            "stimulus": "&lt;p&gt;How is the arithmetic mean calculated?&lt;/p&gt;",
            "seed": {
                "calculated": [
                    {
                        "name": "3-A1",
                        "label": "&lt;p&gt;By adding up the pages read and dividing them by the number of days.&lt;/p&gt;"
                    },
                    {
                        "name": "3-A2",
                        "label": "&lt;p&gt;By adding up the pages read and multiplying them by the number of days.&lt;/p&gt;",
                        "incorrect": true
                    },
                    {
                        "name": "3-A3",
                        "label": "&lt;p&gt;By adding up the pages read.&lt;/p&gt;",
                        "incorrect": true
                    }
                ]
            },
            "algorithm": {
                "name": "trueFalse",
                "template": "Multiple choice – standard",
                "params": {
                    "countCorrect": 1,
                    "countIncorrect": 2
                }
            }
        },
        {
            "id": "step-3",
            "stimulus": "&lt;p&gt;Calculate the addition of all the pages read.&lt;/p&gt;",
            "template": "&lt;p style=\"text-align:center;\"&gt;{{Q1}} + {{Q2}} + {{Q3}} + {{Q4}} + {{Q5}} + {{Q6}} + {{Q7}} = {{response}}&lt;/p&gt;",
            "seed": {
                "calculated": [
                    {
                        "name": "A2",
                        "label": "{{function}}",
                        "function": " {{Q1}}+{{Q2}}+{{Q3}}+{{Q4}}+{{Q5}}+{{Q6}}+{{Q7}}"
                    }
                ]
            },
            "algorithm": {
                "name": "calculateOperation",
                "params": {
                    "method": "equivLiteral",
                    "keyboard": "INTERMEDIATE"
                }
            }
        },
        {
            "id": "step-4",
            "stimulus": "&lt;p&gt;Finally, divide the addition of all the pages read by the number of days. If necessary, round the answer to the hundredths.&lt;/p&gt;",
            "template": "&lt;p style=\"text-align:center;\"&gt;{{T1}} : 7 = {{response}}&lt;/sup&gt;",
            "seed": {
                "calculated": [
                    {
                        "name": "T1",
                        "label": "{{function}}",
                        "function": " {{Q1}}+{{Q2}}+{{Q3}}+{{Q4}}+{{Q5}}+{{Q6}}+{{Q7}}",
                        "temp": true
                    },
                    {
                        "name": "A1",
                        "label": "{{function}}",
                        "function": "Lemonlib.round(({{Q1}}+{{Q2}}+{{Q3}}+{{Q4}}+{{Q5}}+{{Q6}}+{{Q7}})/7, 2)"
                    }
                ]
            },
            "algorithm": {
                "name": "calculateOperation",
                "params": {
                    "method": "equivSymbolic",
                    "keyboard": "INTERMEDIATE"
                }
            }
        }
    ]
}</v>
      </c>
      <c r="AB806" s="13" t="str">
        <f t="shared" si="2"/>
        <v>M6-EyP-3a-A-1</v>
      </c>
      <c r="AC806" s="13" t="str">
        <f t="shared" si="3"/>
        <v>M6-EyP-3a-A-1-EN</v>
      </c>
      <c r="AD806" s="8" t="s">
        <v>47</v>
      </c>
      <c r="AE806" s="13"/>
      <c r="AF806" s="8" t="s">
        <v>48</v>
      </c>
      <c r="AG806" s="8" t="s">
        <v>49</v>
      </c>
    </row>
    <row r="807" ht="112.5" customHeight="1">
      <c r="A807" s="6" t="s">
        <v>4619</v>
      </c>
      <c r="B807" s="6" t="s">
        <v>4620</v>
      </c>
      <c r="C807" s="13" t="s">
        <v>69</v>
      </c>
      <c r="D807" s="7" t="s">
        <v>36</v>
      </c>
      <c r="E807" s="6"/>
      <c r="F807" s="16"/>
      <c r="G807" s="10"/>
      <c r="H807" s="10"/>
      <c r="I807" s="6" t="s">
        <v>212</v>
      </c>
      <c r="J807" s="8" t="s">
        <v>103</v>
      </c>
      <c r="K807" s="11" t="s">
        <v>4645</v>
      </c>
      <c r="L807" s="10"/>
      <c r="M807" s="8" t="s">
        <v>577</v>
      </c>
      <c r="N807" s="9"/>
      <c r="O807" s="9"/>
      <c r="P807" s="12"/>
      <c r="Q807" s="13"/>
      <c r="R807" s="9" t="s">
        <v>4646</v>
      </c>
      <c r="S807" s="11" t="s">
        <v>4647</v>
      </c>
      <c r="T807" s="11" t="s">
        <v>4648</v>
      </c>
      <c r="U807" s="11" t="s">
        <v>4649</v>
      </c>
      <c r="V807" s="11" t="s">
        <v>4650</v>
      </c>
      <c r="W807" s="12"/>
      <c r="X807" s="13"/>
      <c r="Y807" s="6" t="s">
        <v>4518</v>
      </c>
      <c r="Z807" s="9" t="s">
        <v>4651</v>
      </c>
      <c r="AA807" s="12" t="str">
        <f t="shared" si="1"/>
        <v>{
    "id": "M6-EyP-3a-A-2-EN-EN",
    "seed": {
        "parameters": [
            {
                "name": "Q1",
                "label": null,
                "min": 8,
                "max": 15,
                "step": 1
            },
            {
                "name": "Q2",
                "label": null,
                "min": 8,
                "max": 15,
                "step": 1
            },
            {
                "name": "Q3",
                "label": null,
                "min": 8,
                "max": 15,
                "step": 1
            },
            {
                "name": "Q4",
                "label": null,
                "min": 8,
                "max": 15,
                "step": 1
            },
            {
                "name": "Q5",
                "label": null,
                "min": 8,
                "max": 15,
                "step": 1
            },
            {
                "name": "Q6",
                "label": null,
                "min": 8,
                "max": 15,
                "step": 1
            }
        ],
        "uniques": false
    },
    "scaffolding": [
        {
            "id": "step-0",
            "stimulus": "&lt;p&gt;Natalie has written down the lengths of her best friends' pencils in this frequency table. What is the arithmetic mean of these pencils? If necessary, round the result to the hundredths.&lt;/p&gt;&lt;table style=\"width: 100%;\"&gt;\r\n\t&lt;tbody&gt;\r\n\t\t&lt;tr&gt;\r\n\t\t\t&lt;td style=\"width: 33.3333%; text-align: center; border:none;\"&gt;{{Q1}} cm&lt;/td&gt;\r\n\t\t\t&lt;td style=\"width: 33.3333%; text-align: center; border:none;\"&gt;{{Q2}} cm\n\t\t\t\t\n\t\t\t&lt;/td&gt;\r\n\t\t\t&lt;td style=\"width: 33.3333%; text-align: center; border:none;\"&gt;{{Q3}} cm\n\t\t\t\t\n\t\t\t&lt;/td&gt;\r\n\t\t&lt;/tr&gt;\r\n\t\t&lt;tr&gt;\r\n\t\t\t&lt;td style=\"width: 33.3333%; text-align: center; border:none;\"&gt;{{Q4}} cm\n\t\t\t\t\n\t\t\t&lt;/td&gt;\r\n\t\t\t&lt;td style=\"width: 33.3333%; text-align: center; border:none;\"&gt;{{Q5}} cm\n\t\t\t\t\n\t\t\t&lt;/td&gt;\r\n\t\t\t&lt;td style=\"width: 33.3333%; text-align: center; border:none;\"&gt;{{Q6}} cm&lt;/td&gt;\r\n\t\t&lt;/tr&gt;\r\n\t&lt;/tbody&gt;\r\n&lt;/table&gt;",
            "template": "&lt;p&gt;The arithmetic mean is {{response}}.&lt;/p&gt;",
            "seed": {
                "calculated": [
                    {
                        "name": "A1",
                        "label": "{{function}}",
                        "function": "Lemonlib.round(({{Q1}}+{{Q2}}+{{Q3}}+{{Q4}}+{{Q5}}+{{Q6}})/6, 2)"
                    }
                ]
            },
            "algorithm": {
                "name": "calculateOperation",
                "params": {
                    "method": "equivLiteral",
                    "keyboard": "INTERMEDIATE"
                }
            }
        },
        {
            "id": "step-1",
            "stimulus": "&lt;p&gt;What does the statement ask for?&lt;/p&gt;",
            "seed": {
                "calculated": [
                    {
                        "name": "A1",
                        "label": "&lt;p&gt;The arithmetic mean of the lengths of the pencils.&lt;/p&gt;"
                    },
                    {
                        "name": "A2",
                        "label": "&lt;p&gt;The mode of the lengths of the pencils.&lt;/p&gt;",
                        "incorrect": true
                    },
                    {
                        "name": "A3",
                        "label": "&lt;p&gt;The arithmetic mean of pencils per person.&lt;/p&gt;",
                        "incorrect": true
                    }
                ]
            },
            "algorithm": {
                "name": "trueFalse",
                "template": "Multiple choice – standard",
                "params": {
                    "countCorrect": 1,
                    "countIncorrect": 2
                }
            }
        },
        {
            "id": "step-2",
            "stimulus": "&lt;p&gt;How is the arithmetic mean calculated?&lt;/p&gt;",
            "seed": {
                "calculated": [
                    {
                        "name": "3-A1",
                        "label": "&lt;p&gt;Adding the lengths of the pencils and dividing them by the number of pencils.&lt;/p&gt;"
                    },
                    {
                        "name": "3-A2",
                        "label": "&lt;p&gt;Adding the lengths of the pencils and multiplying them by the number of pencils.&lt;/p&gt;",
                        "incorrect": true
                    },
                    {
                        "name": "3-A3",
                        "label": "&lt;p&gt;Adding the lengths of the pencils.&lt;/p&gt;",
                        "incorrect": true
                    }
                ]
            },
            "algorithm": {
                "name": "trueFalse",
                "template": "Multiple choice – standard",
                "params": {
                    "countCorrect": 1,
                    "countIncorrect": 2
                }
            }
        },
        {
            "id": "step-3",
            "stimulus": "&lt;p&gt;Calculate the addition of the lengths of all pencils.&lt;/p&gt;",
            "template": "&lt;p style=\"text-align:center;\"&gt;{{Q1}} + {{Q2}} + {{Q3}} + {{Q4}} + {{Q5}} + {{Q6}} = {{response}}&lt;/p&gt;",
            "seed": {
                "calculated": [
                    {
                        "name": "A2",
                        "label": "{{function}}",
                        "function": "{{Q1}}+{{Q2}}+{{Q3}}+{{Q4}}+{{Q5}}+{{Q6}}"
                    }
                ]
            },
            "algorithm": {
                "name": "calculateOperation",
                "params": {
                    "method": "equivLiteral",
                    "keyboard": "INTERMEDIATE"
                }
            }
        },
        {
            "id": "step-4",
            "stimulus": "&lt;p&gt;Finally, divide the addition of the lengths by the number of pencils. If necessary, round the result to the hundredths.&lt;/p&gt;",
            "template": "&lt;p style=\"text-align:center;\"&gt;{{T1}} : 6 = {{response}}&lt;/sup&gt;",
            "seed": {
                "calculated": [
                    {
                        "name": "T1",
                        "label": "{{function}}",
                        "function": " {{Q1}}+{{Q2}}+{{Q3}}+{{Q4}}+{{Q5}}+{{Q6}}",
                        "temp": true
                    },
                    {
                        "name": "A1",
                        "label": "{{function}}",
                        "function": "Lemonlib.round(({{Q1}}+{{Q2}}+{{Q3}}+{{Q4}}+{{Q5}}+{{Q6}})/6, 2)"
                    }
                ]
            },
            "algorithm": {
                "name": "calculateOperation",
                "params": {
                    "method": "equivSymbolic",
                    "keyboard": "INTERMEDIATE"
                }
            }
        }
    ]
}</v>
      </c>
      <c r="AB807" s="13" t="str">
        <f t="shared" si="2"/>
        <v>M6-EyP-3a-A-2</v>
      </c>
      <c r="AC807" s="13" t="str">
        <f t="shared" si="3"/>
        <v>M6-EyP-3a-A-2-EN</v>
      </c>
      <c r="AD807" s="8" t="s">
        <v>47</v>
      </c>
      <c r="AE807" s="13"/>
      <c r="AF807" s="8" t="s">
        <v>48</v>
      </c>
      <c r="AG807" s="8" t="s">
        <v>49</v>
      </c>
    </row>
    <row r="808" ht="112.5" customHeight="1">
      <c r="A808" s="6" t="s">
        <v>4619</v>
      </c>
      <c r="B808" s="6" t="s">
        <v>4620</v>
      </c>
      <c r="C808" s="13" t="s">
        <v>69</v>
      </c>
      <c r="D808" s="7" t="s">
        <v>36</v>
      </c>
      <c r="E808" s="6"/>
      <c r="F808" s="9"/>
      <c r="G808" s="10"/>
      <c r="H808" s="10"/>
      <c r="I808" s="6" t="s">
        <v>212</v>
      </c>
      <c r="J808" s="8" t="s">
        <v>103</v>
      </c>
      <c r="K808" s="11" t="s">
        <v>4652</v>
      </c>
      <c r="L808" s="11"/>
      <c r="M808" s="13" t="s">
        <v>577</v>
      </c>
      <c r="N808" s="9"/>
      <c r="O808" s="9"/>
      <c r="P808" s="12"/>
      <c r="Q808" s="13"/>
      <c r="R808" s="9" t="s">
        <v>4653</v>
      </c>
      <c r="S808" s="11" t="s">
        <v>4654</v>
      </c>
      <c r="T808" s="11" t="s">
        <v>4655</v>
      </c>
      <c r="U808" s="11" t="s">
        <v>4656</v>
      </c>
      <c r="V808" s="11" t="s">
        <v>4657</v>
      </c>
      <c r="W808" s="12"/>
      <c r="X808" s="13"/>
      <c r="Y808" s="6" t="s">
        <v>4518</v>
      </c>
      <c r="Z808" s="9" t="s">
        <v>4658</v>
      </c>
      <c r="AA808" s="12" t="str">
        <f t="shared" si="1"/>
        <v>{
    "id": "M6-EyP-3a-A-3-EN-EN",
    "seed": {
        "parameters": [
            {
                "name": "Q1",
                "label": null,
                "min": 160,
                "max": 180,
                "step": 1
            },
            {
                "name": "Q2",
                "label": null,
                "min": 160,
                "max": 180,
                "step": 1
            },
            {
                "name": "Q3",
                "label": null,
                "min": 160,
                "max": 180,
                "step": 1
            },
            {
                "name": "Q4",
                "label": null,
                "min": 160,
                "max": 180,
                "step": 1
            },
            {
                "name": "Q5",
                "label": null,
                "min": 160,
                "max": 180,
                "step": 1
            },
            {
                "name": "Q6",
                "label": null,
                "min": 160,
                "max": 180,
                "step": 1
            },
            {
                "name": "Q7",
                "label": null,
                "min": 160,
                "max": 180,
                "step": 1
            }
        ],
        "uniques": false
    },
    "scaffolding": [
        {
            "id": "step-0",
            "stimulus": "&lt;p&gt;Marissa obtained the following marks in high jump training last week. Calculate her average jump.&lt;/p&gt;&lt;table style=\"width: 100%;\"&gt;\r\n\t&lt;tbody&gt;\r\n\t\t&lt;tr&gt;\r\n\t\t\t&lt;td style=\"width: 12.5%; text-align: center; background-color: #BEE072;\"&gt;&lt;span style=\"color: rgb(0, 0, 0);\"&gt;&lt;strong&gt;Day&lt;/strong&gt;&lt;/span&gt;\r\n\t\t\t\t\r\n\t\t\t&lt;/td&gt;\r\n\t\t\t&lt;td style=\"width: 12.5%; text-align: center;\"&gt;Monday&lt;/td&gt;\r\n\t\t\t&lt;td style=\"width: 12.5%; text-align: center;\"&gt;Tuesday&lt;/td&gt;\r\n\t\t\t&lt;td style=\"width: 12.5%;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#BEE072;\"&gt;&lt;strong&gt;Height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
            "template": "&lt;p&gt;The average jump is {{response}} cm.&lt;/p&gt;",
            "seed": {
                "calculated": [
                    {
                        "name": "A1",
                        "label": "{{function}}",
                        "function": "Lemonlib.round(({{Q1}}+{{Q2}}+{{Q3}}+{{Q4}}+{{Q5}}+{{Q6}}+{{Q7}})/7, 2)"
                    }
                ]
            },
            "algorithm": {
                "name": "calculateOperation",
                "params": {
                    "method": "equivLiteral",
                    "keyboard": "INTERMEDIATE"
                }
            }
        },
        {
            "id": "step-1",
            "stimulus": "&lt;p&gt;What is the question asking?&lt;/p&gt;",
            "seed": {
                "calculated": [
                    {
                        "name": "A1",
                        "label": "&lt;p&gt;The arithmetic mean of the marks obtained in the trainings.&lt;/p&gt;"
                    },
                    {
                        "name": "A2",
                        "label": "&lt;p&gt;The mode of the marks obtained in the trainings.&lt;/p&gt;",
                        "incorrect": true
                    },
                    {
                        "name": "A3",
                        "label": "&lt;p&gt;The median of the marks obtained in the trainings.&lt;/p&gt;",
                        "incorrect": true
                    }
                ]
            },
            "algorithm": {
                "name": "trueFalse",
                "template": "Multiple choice – standard",
                "params": {
                    "countCorrect": 1,
                    "countIncorrect": 2
                }
            }
        },
        {
            "id": "step-2",
            "stimulus": "&lt;p&gt;How is the arithmetic mean calculated?&lt;/p&gt;",
            "seed": {
                "calculated": [
                    {
                        "name": "3-A1",
                        "label": "&lt;p&gt;Adding the marks obtained in the trainings and dividing them by the number of days.&lt;/p&gt;"
                    },
                    {
                        "name": "3-A2",
                        "label": "&lt;p&gt;Adding the marks obtained in the trainings and multiplying them by the number of days.&lt;/p&gt;",
                        "incorrect": true
                    },
                    {
                        "name": "3-A3",
                        "label": "&lt;p&gt;Adding the marks obtained in the trainings.&lt;/p&gt;",
                        "incorrect": true
                    }
                ]
            },
            "algorithm": {
                "name": "trueFalse",
                "template": "Multiple choice – standard",
                "params": {
                    "countCorrect": 1,
                    "countIncorrect": 2
                }
            }
        },
        {
            "id": "step-3",
            "stimulus": "&lt;p&gt;Calculate the addition of the lengths of all the jumps.&lt;/p&gt;",
            "template": "&lt;p style=\"text-align:center;\"&gt;{{Q1}} + {{Q2}} + {{Q3}} + {{Q4}} + {{Q5}} + {{Q6}}+ {{Q7}} = {{response}}&lt;/p&gt;",
            "seed": {
                "calculated": [
                    {
                        "name": "A2",
                        "label": "{{function}}",
                        "function": " {{Q1}}+{{Q2}}+{{Q3}}+{{Q4}}+{{Q5}}+{{Q6}}+{{Q7}}"
                    }
                ]
            },
            "algorithm": {
                "name": "calculateOperation",
                "params": {
                    "method": "equivLiteral",
                    "keyboard": "INTERMEDIATE"
                }
            }
        },
        {
            "id": "step-4",
            "stimulus": "&lt;p&gt;Lastly, divide the addition of all the marks by the number of training days. If necessary, round the result to the hundredths.&lt;/p&gt;",
            "template": "&lt;p style=\"text-align:center;\"&gt;{{T1}} : 7 = {{response}}&lt;/sup&gt;",
            "seed": {
                "calculated": [
                    {
                        "name": "T1",
                        "label": "{{function}}",
                        "function": "{{Q1}}+{{Q2}}+{{Q3}}+{{Q4}}+{{Q5}}+{{Q6}}+{{Q7}}",
                        "temp": true
                    },
                    {
                        "name": "A1",
                        "label": "{{function}}",
                        "function": "Lemonlib.round(({{Q1}}+{{Q2}}+{{Q3}}+{{Q4}}+{{Q5}}+{{Q6}}+{{Q7}})/7, 2)"
                    }
                ]
            },
            "algorithm": {
                "name": "calculateOperation",
                "params": {
                    "method": "equivSymbolic",
                    "keyboard": "INTERMEDIATE"
                }
            }
        }
    ]
}</v>
      </c>
      <c r="AB808" s="13" t="str">
        <f t="shared" si="2"/>
        <v>M6-EyP-3a-A-3</v>
      </c>
      <c r="AC808" s="13" t="str">
        <f t="shared" si="3"/>
        <v>M6-EyP-3a-A-3-EN</v>
      </c>
      <c r="AD808" s="8" t="s">
        <v>47</v>
      </c>
      <c r="AE808" s="13"/>
      <c r="AF808" s="8" t="s">
        <v>48</v>
      </c>
      <c r="AG808" s="8" t="s">
        <v>49</v>
      </c>
    </row>
    <row r="809" ht="112.5" customHeight="1">
      <c r="A809" s="6" t="s">
        <v>4659</v>
      </c>
      <c r="B809" s="6" t="s">
        <v>4660</v>
      </c>
      <c r="C809" s="13" t="s">
        <v>35</v>
      </c>
      <c r="D809" s="7" t="s">
        <v>36</v>
      </c>
      <c r="E809" s="6"/>
      <c r="F809" s="9" t="s">
        <v>4661</v>
      </c>
      <c r="G809" s="10"/>
      <c r="H809" s="10"/>
      <c r="I809" s="6"/>
      <c r="J809" s="21" t="s">
        <v>262</v>
      </c>
      <c r="K809" s="10" t="s">
        <v>4662</v>
      </c>
      <c r="L809" s="11" t="s">
        <v>4663</v>
      </c>
      <c r="M809" s="13" t="s">
        <v>43</v>
      </c>
      <c r="N809" s="11" t="s">
        <v>4664</v>
      </c>
      <c r="O809" s="11" t="s">
        <v>4665</v>
      </c>
      <c r="P809" s="12"/>
      <c r="Q809" s="13"/>
      <c r="R809" s="12"/>
      <c r="S809" s="12"/>
      <c r="T809" s="12"/>
      <c r="U809" s="12"/>
      <c r="V809" s="12"/>
      <c r="W809" s="12"/>
      <c r="X809" s="13"/>
      <c r="Y809" s="6" t="s">
        <v>4518</v>
      </c>
      <c r="Z809" s="9" t="s">
        <v>4666</v>
      </c>
      <c r="AA809" s="12" t="str">
        <f t="shared" si="1"/>
        <v>{
    "id": "M6-EyP-4a-I-1-EN-EN",
    "stimulus": "&lt;p&gt;Choose the mode from the following dataset.&lt;/p&gt;&lt;p style=\"text-align: center\"&gt;{{Q1}}, {{Q3}}, {{Q2}}, {{Q2}}, {{Q3}}, {{Q4}}, {{Q4}}, {{Q3}}, {{Q5}}&lt;/p&gt;",
    "hint": "&lt;p&gt;The mode is the value that repeats the most.&lt;/p&gt;",
    "feedback": "&lt;p&gt;The mode is the value that repeats the most. In this case, it is {{Q3}}, which repeats 3 times.&lt;/p&gt;",
    "seed": {
        "parameters": [
            {
                "name": "Q1",
                "min": 1,
                "label": "Step",
                "max": 10,
                "step": 1
            },
            {
                "name": "Q2",
                "min": 1,
                "label": "Step",
                "max": 10,
                "step": 1
            },
            {
                "name": "Q3",
                "min": 1,
                "label": "Step",
                "max": 10,
                "step": 1
            },
            {
                "name": "Q4",
                "min": 1,
                "label": "Step",
                "max": 10,
                "step": 1
            },
            {
                "name": "Q5",
                "min": 1,
                "label": "Step",
                "max": 10,
                "step": 1
            }
        ],
        "calculated": [
            {
                "name": "A1",
                "label": "{{Q1}}",
                "incorrect": true
            },
            {
                "name": "A2",
                "label": "{{Q2}}",
                "incorrect": true
            },
            {
                "name": "A3",
                "label": "{{Q3}}"
            },
            {
                "name": "A4",
                "label": "{{Q4}}",
                "incorrect": true
            },
            {
                "name": "A5",
                "label": "{{Q5}}",
                "incorrect": true
            }
        ],
        "uniques": true
    },
    "algorithm": {
        "name": "trueFalse",
        "template": "Multiple choice – standard",
        "params": {
            "countCorrect": 1,
            "countIncorrect": 2,
            "showCheckIcon": false,
            "columns": 3
        }
    }
}</v>
      </c>
      <c r="AB809" s="13" t="str">
        <f t="shared" si="2"/>
        <v>M6-EyP-4a-I-1</v>
      </c>
      <c r="AC809" s="13" t="str">
        <f t="shared" si="3"/>
        <v>M6-EyP-4a-I-1-EN</v>
      </c>
      <c r="AD809" s="8" t="s">
        <v>47</v>
      </c>
      <c r="AE809" s="13"/>
      <c r="AF809" s="8" t="s">
        <v>48</v>
      </c>
      <c r="AG809" s="8" t="s">
        <v>49</v>
      </c>
    </row>
    <row r="810" ht="112.5" customHeight="1">
      <c r="A810" s="6" t="s">
        <v>4659</v>
      </c>
      <c r="B810" s="6" t="s">
        <v>4660</v>
      </c>
      <c r="C810" s="13" t="s">
        <v>50</v>
      </c>
      <c r="D810" s="7" t="s">
        <v>36</v>
      </c>
      <c r="E810" s="6"/>
      <c r="F810" s="9" t="s">
        <v>4667</v>
      </c>
      <c r="G810" s="11" t="s">
        <v>4668</v>
      </c>
      <c r="H810" s="10"/>
      <c r="I810" s="6"/>
      <c r="J810" s="6" t="s">
        <v>168</v>
      </c>
      <c r="K810" s="10" t="s">
        <v>4662</v>
      </c>
      <c r="L810" s="10" t="s">
        <v>4669</v>
      </c>
      <c r="M810" s="13" t="s">
        <v>43</v>
      </c>
      <c r="N810" s="11" t="s">
        <v>4664</v>
      </c>
      <c r="O810" s="11" t="s">
        <v>4670</v>
      </c>
      <c r="P810" s="12"/>
      <c r="Q810" s="13"/>
      <c r="R810" s="12"/>
      <c r="S810" s="12"/>
      <c r="T810" s="12"/>
      <c r="U810" s="12"/>
      <c r="V810" s="12"/>
      <c r="W810" s="12"/>
      <c r="X810" s="13"/>
      <c r="Y810" s="6" t="s">
        <v>4518</v>
      </c>
      <c r="Z810" s="9" t="s">
        <v>4671</v>
      </c>
      <c r="AA810" s="12" t="str">
        <f t="shared" si="1"/>
        <v>{"id":"M6-EyP-4a-E-1-EN-EN","stimulus":"&lt;p&gt;Calculate the mode of the following data set.&lt;/p&gt;&lt;p style=\"text-align: center\"&gt;{{Q1}}, {{Q3}}, {{Q3}}, {{Q2}}, {{Q2}}, {{Q3}}, {{Q4}}, {{Q4}}, {{Q3}}, {{Q5}}, {{Q3}}&lt;/p&gt;","hint":"&lt;p&gt;The mode is the value that appears the most.&lt;/p&gt;","feedback":"&lt;p&gt;The mode is the value that appears the most. In this case, it is {{Q3}}, which appears 5 times.&lt;/p&gt;","seed":{"parameters":[{"name":"Q1","min":1,"max":10,"step":1},{"name":"Q2","min":1,"max":10,"step":1},{"name":"Q3","min":1,"max":10,"step":1},{"name":"Q4","min":1,"max":10,"step":1},{"name":"Q5","min":1,"max":10,"step":1}],"calculated":[{"name":"A1","function":"{{Q3}}"}],"uniques":true},"algorithm":{"name":"calculateOperation","params":{"method":"equivLiteral","keyboard":"NUMERICAL"}},"template":"&lt;p&gt;The mode is {{response}}.&lt;/p&gt;"}</v>
      </c>
      <c r="AB810" s="13" t="str">
        <f t="shared" si="2"/>
        <v>M6-EyP-4a-E-1</v>
      </c>
      <c r="AC810" s="13" t="str">
        <f t="shared" si="3"/>
        <v>M6-EyP-4a-E-1-EN</v>
      </c>
      <c r="AD810" s="8" t="s">
        <v>47</v>
      </c>
      <c r="AE810" s="13"/>
      <c r="AF810" s="8" t="s">
        <v>48</v>
      </c>
      <c r="AG810" s="8" t="s">
        <v>49</v>
      </c>
    </row>
    <row r="811" ht="112.5" customHeight="1">
      <c r="A811" s="6" t="s">
        <v>4659</v>
      </c>
      <c r="B811" s="6" t="s">
        <v>4660</v>
      </c>
      <c r="C811" s="13" t="s">
        <v>50</v>
      </c>
      <c r="D811" s="7" t="s">
        <v>36</v>
      </c>
      <c r="E811" s="6"/>
      <c r="F811" s="9" t="s">
        <v>4672</v>
      </c>
      <c r="G811" s="11" t="s">
        <v>4668</v>
      </c>
      <c r="H811" s="10"/>
      <c r="I811" s="6"/>
      <c r="J811" s="6" t="s">
        <v>168</v>
      </c>
      <c r="K811" s="10" t="s">
        <v>4662</v>
      </c>
      <c r="L811" s="10" t="s">
        <v>4669</v>
      </c>
      <c r="M811" s="13" t="s">
        <v>43</v>
      </c>
      <c r="N811" s="11" t="s">
        <v>4664</v>
      </c>
      <c r="O811" s="11" t="s">
        <v>4673</v>
      </c>
      <c r="P811" s="12"/>
      <c r="Q811" s="13"/>
      <c r="R811" s="12"/>
      <c r="S811" s="12"/>
      <c r="T811" s="12"/>
      <c r="U811" s="12"/>
      <c r="V811" s="12"/>
      <c r="W811" s="12"/>
      <c r="X811" s="13"/>
      <c r="Y811" s="6" t="s">
        <v>4518</v>
      </c>
      <c r="Z811" s="9" t="s">
        <v>4674</v>
      </c>
      <c r="AA811" s="12" t="str">
        <f t="shared" si="1"/>
        <v>{"id":"M6-EyP-4a-E-2-EN-EN","stimulus":"&lt;p&gt;Calculate the mode of the following data set.&lt;/p&gt;&lt;p style=\"text-align: center\"&gt;{{Q3}}, {{Q2}}, {{Q1}}, {{Q3}}, {{Q2}}, {{Q3}}, {{Q4}}, {{Q4}}, {{Q3}}, {{Q5}}, {{Q3}}&lt;/p&gt;","hint":"&lt;p&gt;The mode is the value that occurs most frequently.&lt;/p&gt;","feedback":"&lt;p&gt;The mode is the value that occurs most frequently. In this case {{Q3}}, which occurs 4 times.&lt;/p&gt;","seed":{"parameters":[{"name":"Q1","min":1,"max":10,"step":1},{"name":"Q2","min":1,"max":10,"step":1},{"name":"Q3","min":1,"max":10,"step":1},{"name":"Q4","min":1,"max":10,"step":1},{"name":"Q5","min":1,"max":10,"step":1}],"calculated":[{"name":"A1","function":"{{Q3}}"}],"uniques":true},"algorithm":{"name":"calculateOperation","params":{"method":"equivLiteral","keyboard":"NUMERICAL"}},"template":"&lt;p&gt;The mode is {{response}}.&lt;/p&gt;"}</v>
      </c>
      <c r="AB811" s="13" t="str">
        <f t="shared" si="2"/>
        <v>M6-EyP-4a-E-2</v>
      </c>
      <c r="AC811" s="13" t="str">
        <f t="shared" si="3"/>
        <v>M6-EyP-4a-E-2-EN</v>
      </c>
      <c r="AD811" s="8" t="s">
        <v>47</v>
      </c>
      <c r="AE811" s="13"/>
      <c r="AF811" s="8" t="s">
        <v>48</v>
      </c>
      <c r="AG811" s="8" t="s">
        <v>49</v>
      </c>
    </row>
    <row r="812" ht="112.5" customHeight="1">
      <c r="A812" s="6" t="s">
        <v>4659</v>
      </c>
      <c r="B812" s="6" t="s">
        <v>4660</v>
      </c>
      <c r="C812" s="13" t="s">
        <v>69</v>
      </c>
      <c r="D812" s="7" t="s">
        <v>36</v>
      </c>
      <c r="E812" s="6"/>
      <c r="F812" s="9" t="s">
        <v>4675</v>
      </c>
      <c r="G812" s="11" t="s">
        <v>4676</v>
      </c>
      <c r="H812" s="10"/>
      <c r="I812" s="6"/>
      <c r="J812" s="6" t="s">
        <v>168</v>
      </c>
      <c r="K812" s="10" t="s">
        <v>4677</v>
      </c>
      <c r="L812" s="10" t="s">
        <v>4678</v>
      </c>
      <c r="M812" s="13" t="s">
        <v>43</v>
      </c>
      <c r="N812" s="11" t="s">
        <v>4664</v>
      </c>
      <c r="O812" s="11" t="s">
        <v>4679</v>
      </c>
      <c r="P812" s="12"/>
      <c r="Q812" s="13"/>
      <c r="R812" s="12"/>
      <c r="S812" s="12"/>
      <c r="T812" s="12"/>
      <c r="U812" s="12"/>
      <c r="V812" s="12"/>
      <c r="W812" s="12"/>
      <c r="X812" s="13"/>
      <c r="Y812" s="6" t="s">
        <v>4518</v>
      </c>
      <c r="Z812" s="9" t="s">
        <v>4680</v>
      </c>
      <c r="AA812" s="12" t="str">
        <f t="shared" si="1"/>
        <v>{
    "id": "M6-EyP-4a-A-1-EN-EN",
    "stimulus": "&lt;p&gt;The roller hockey coach has asked the age of her 10 players. What is the mode?&lt;/p&gt;&lt;p style=\"text-align: center\"&gt;{{Q1}}, {{Q2}}, {{Q3}}, {{Q2}}, {{Q4}}, {{Q2}}, {{Q3}}, {{Q4}}, {{Q5}}, {{Q5}}&lt;/p&gt;",
    "hint": "&lt;p&gt;The mode is the value that appears most often.&lt;/p&gt;",
    "feedback": "&lt;p&gt;The mode is the value that appears most often. In this case, it is {{Q2}} years, which appears 3 times.&lt;/p&gt;",
    "seed": {
        "parameters": [
            {
                "name": "Q1",
                "min": 8,
                "max": 13,
                "step": 1
            },
            {
                "name": "Q2",
                "min": 8,
                "max": 13,
                "step": 1
            },
            {
                "name": "Q3",
                "min": 8,
                "max": 13,
                "step": 1
            },
            {
                "name": "Q4",
                "min": 8,
                "max": 13,
                "step": 1
            },
            {
                "name": "Q5",
                "min": 8,
                "max": 13,
                "step": 1
            }
        ],
        "calculated": [
            {
                "name": "A1",
                "function": "{{Q2}}"
            }
        ],
        "uniques": true
    },
    "algorithm": {
        "name": "calculateOperation",
        "params": {
            "method": "equivLiteral",
            "keyboard": "NUMERICAL"
        }
    },
    "template": "&lt;p&gt;The mode is {{response}} years.&lt;/p&gt;"
}</v>
      </c>
      <c r="AB812" s="13" t="str">
        <f t="shared" si="2"/>
        <v>M6-EyP-4a-A-1</v>
      </c>
      <c r="AC812" s="13" t="str">
        <f t="shared" si="3"/>
        <v>M6-EyP-4a-A-1-EN</v>
      </c>
      <c r="AD812" s="8" t="s">
        <v>47</v>
      </c>
      <c r="AE812" s="13"/>
      <c r="AF812" s="8" t="s">
        <v>48</v>
      </c>
      <c r="AG812" s="8" t="s">
        <v>49</v>
      </c>
    </row>
    <row r="813" ht="112.5" customHeight="1">
      <c r="A813" s="6" t="s">
        <v>4659</v>
      </c>
      <c r="B813" s="6" t="s">
        <v>4660</v>
      </c>
      <c r="C813" s="13" t="s">
        <v>69</v>
      </c>
      <c r="D813" s="7" t="s">
        <v>36</v>
      </c>
      <c r="E813" s="6"/>
      <c r="F813" s="9" t="s">
        <v>4681</v>
      </c>
      <c r="G813" s="11" t="s">
        <v>4682</v>
      </c>
      <c r="H813" s="10"/>
      <c r="I813" s="6"/>
      <c r="J813" s="6" t="s">
        <v>168</v>
      </c>
      <c r="K813" s="10" t="s">
        <v>4683</v>
      </c>
      <c r="L813" s="10" t="s">
        <v>4684</v>
      </c>
      <c r="M813" s="13" t="s">
        <v>43</v>
      </c>
      <c r="N813" s="11" t="s">
        <v>4664</v>
      </c>
      <c r="O813" s="11" t="s">
        <v>4685</v>
      </c>
      <c r="P813" s="12"/>
      <c r="Q813" s="13"/>
      <c r="R813" s="12"/>
      <c r="S813" s="12"/>
      <c r="T813" s="12"/>
      <c r="U813" s="12"/>
      <c r="V813" s="12"/>
      <c r="W813" s="12"/>
      <c r="X813" s="13"/>
      <c r="Y813" s="6" t="s">
        <v>4518</v>
      </c>
      <c r="Z813" s="9" t="s">
        <v>4686</v>
      </c>
      <c r="AA813" s="12" t="str">
        <f t="shared" si="1"/>
        <v>{
    "id": "M6-EyP-4a-A-2-EN-EN",
    "stimulus": "&lt;p&gt;Ellen has asked 15 neighbors about the number of beds in their homes and these are the responses. What is the mode?&lt;/p&gt;&lt;p style=\"text-align: center\"&gt;{{Q3}}, {{Q2}}, {{Q5}}, {{Q1}}, {{Q2}}, {{Q1}}, {{Q2}}, {{Q3}}, {{Q2}}, {{Q4}}, {{Q2}}, {{Q3}}, {{Q4}}, {{Q5}}, {{Q5}}&lt;/p&gt;",
    "hint": "&lt;p&gt;The mode is the value that repeats the most.&lt;/p&gt;",
    "feedback": "&lt;p&gt;The mode is the value that repeats the most. In this case, it is {{Q2}} beds, which appears 5 times.&lt;/p&gt;",
    "seed": {
        "parameters": [
            {
                "name": "Q1",
                "min": 2,
                "max": 6,
                "step": 1
            },
            {
                "name": "Q2",
                "min": 2,
                "max": 6,
                "step": 1
            },
            {
                "name": "Q3",
                "min": 2,
                "max": 6,
                "step": 1
            },
            {
                "name": "Q4",
                "min": 2,
                "max": 6,
                "step": 1
            },
            {
                "name": "Q5",
                "min": 2,
                "max": 6,
                "step": 1
            }
        ],
        "calculated": [
            {
                "name": "A1",
                "function": "{{Q2}}"
            }
        ],
        "uniques": true
    },
    "algorithm": {
        "name": "calculateOperation",
        "params": {
            "method": "equivLiteral",
            "keyboard": "NUMERICAL"
        }
    },
    "template": "&lt;p&gt;The mode is {{response}} beds.&lt;/p&gt;"
}</v>
      </c>
      <c r="AB813" s="13" t="str">
        <f t="shared" si="2"/>
        <v>M6-EyP-4a-A-2</v>
      </c>
      <c r="AC813" s="13" t="str">
        <f t="shared" si="3"/>
        <v>M6-EyP-4a-A-2-EN</v>
      </c>
      <c r="AD813" s="8" t="s">
        <v>47</v>
      </c>
      <c r="AE813" s="13"/>
      <c r="AF813" s="8" t="s">
        <v>48</v>
      </c>
      <c r="AG813" s="8" t="s">
        <v>49</v>
      </c>
    </row>
    <row r="814" ht="112.5" customHeight="1">
      <c r="A814" s="6" t="s">
        <v>4659</v>
      </c>
      <c r="B814" s="6" t="s">
        <v>4660</v>
      </c>
      <c r="C814" s="13" t="s">
        <v>69</v>
      </c>
      <c r="D814" s="7" t="s">
        <v>36</v>
      </c>
      <c r="E814" s="6"/>
      <c r="F814" s="9" t="s">
        <v>4687</v>
      </c>
      <c r="G814" s="11" t="s">
        <v>4688</v>
      </c>
      <c r="H814" s="10"/>
      <c r="I814" s="6"/>
      <c r="J814" s="6" t="s">
        <v>168</v>
      </c>
      <c r="K814" s="10" t="s">
        <v>4689</v>
      </c>
      <c r="L814" s="10" t="s">
        <v>4684</v>
      </c>
      <c r="M814" s="13" t="s">
        <v>43</v>
      </c>
      <c r="N814" s="11" t="s">
        <v>4664</v>
      </c>
      <c r="O814" s="11" t="s">
        <v>4690</v>
      </c>
      <c r="P814" s="12"/>
      <c r="Q814" s="13"/>
      <c r="R814" s="12"/>
      <c r="S814" s="12"/>
      <c r="T814" s="12"/>
      <c r="U814" s="12"/>
      <c r="V814" s="12"/>
      <c r="W814" s="12"/>
      <c r="X814" s="13"/>
      <c r="Y814" s="6" t="s">
        <v>4518</v>
      </c>
      <c r="Z814" s="9" t="s">
        <v>4691</v>
      </c>
      <c r="AA814" s="12" t="str">
        <f t="shared" si="1"/>
        <v>{"id":"M6-EyP-4a-A-3-EN-EN","stimulus":"&lt;p&gt;Abel has asked 12 classmates for the number of siblings they have and got these responses. What is the mode?&lt;/p&gt;&lt;p style=\"text-align: center\"&gt;{{Q5}}, {{Q3}}, {{Q2}}, {{Q2}}, {{Q4}}, {{Q2}}, {{Q3}}, {{Q4}}, {{Q1}}, {{Q5}}, {{Q2}}, {{Q4}}.&lt;/p&gt;","hint":"&lt;p&gt;The mode is the value that repeats the most.&lt;/p&gt;","feedback":"&lt;p&gt;The mode is the value that repeats the most. In this case it is {{Q2}} siblings, which is repeated 4 times.&lt;/p&gt;","seed":{"parameters":[{"name":"Q1","min":0,"max":5,"step":1},{"name":"Q2","min":0,"max":5,"step":1},{"name":"Q3","min":0,"max":5,"step":1},{"name":"Q4","min":0,"max":5,"step":1},{"name":"Q5","min":0,"max":5,"step":1}],"calculated":[{"name":"A1","function":"{{Q2}}"}],"uniques":true},"algorithm":{"name":"calculateOperation","params":{"method":"equivLiteral","keyboard":"NUMERICAL"}},"template":"&lt;p&gt;The mode is {{response}} siblings.&lt;/p&gt;"}</v>
      </c>
      <c r="AB814" s="13" t="str">
        <f t="shared" si="2"/>
        <v>M6-EyP-4a-A-3</v>
      </c>
      <c r="AC814" s="13" t="str">
        <f t="shared" si="3"/>
        <v>M6-EyP-4a-A-3-EN</v>
      </c>
      <c r="AD814" s="8" t="s">
        <v>47</v>
      </c>
      <c r="AE814" s="13"/>
      <c r="AF814" s="8" t="s">
        <v>48</v>
      </c>
      <c r="AG814" s="8" t="s">
        <v>49</v>
      </c>
    </row>
    <row r="815" ht="112.5" customHeight="1">
      <c r="A815" s="6" t="s">
        <v>4692</v>
      </c>
      <c r="B815" s="6" t="s">
        <v>4693</v>
      </c>
      <c r="C815" s="13" t="s">
        <v>35</v>
      </c>
      <c r="D815" s="7" t="s">
        <v>36</v>
      </c>
      <c r="E815" s="6"/>
      <c r="F815" s="9" t="s">
        <v>4694</v>
      </c>
      <c r="G815" s="10"/>
      <c r="H815" s="10"/>
      <c r="I815" s="6"/>
      <c r="J815" s="21" t="s">
        <v>262</v>
      </c>
      <c r="K815" s="10" t="s">
        <v>4695</v>
      </c>
      <c r="L815" s="11" t="s">
        <v>4696</v>
      </c>
      <c r="M815" s="13" t="s">
        <v>43</v>
      </c>
      <c r="N815" s="11" t="s">
        <v>4697</v>
      </c>
      <c r="O815" s="11" t="s">
        <v>4697</v>
      </c>
      <c r="P815" s="14"/>
      <c r="Q815" s="13"/>
      <c r="R815" s="12"/>
      <c r="S815" s="12"/>
      <c r="T815" s="12"/>
      <c r="U815" s="12"/>
      <c r="V815" s="12"/>
      <c r="W815" s="12"/>
      <c r="X815" s="13"/>
      <c r="Y815" s="6" t="s">
        <v>4518</v>
      </c>
      <c r="Z815" s="9" t="s">
        <v>4698</v>
      </c>
      <c r="AA815" s="12" t="str">
        <f t="shared" si="1"/>
        <v>{"id":"M6-EyP-5a-I-1-EN-EN","stimulus":"&lt;p&gt;Select the median of this dataset.&lt;/p&gt;&lt;div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in an ordered dataset. If there are two central values, then the median is the arithmetic mean of those two values.&lt;/p&gt;","feedback":"&lt;p&gt;The median is the value that occupies the &lt;b&gt;central&lt;/b&gt; position in an ordered dataset.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B815" s="13" t="str">
        <f t="shared" si="2"/>
        <v>M6-EyP-5a-I-1</v>
      </c>
      <c r="AC815" s="13" t="str">
        <f t="shared" si="3"/>
        <v>M6-EyP-5a-I-1-EN</v>
      </c>
      <c r="AD815" s="8" t="s">
        <v>47</v>
      </c>
      <c r="AE815" s="13"/>
      <c r="AF815" s="8" t="s">
        <v>48</v>
      </c>
      <c r="AG815" s="8" t="s">
        <v>49</v>
      </c>
    </row>
    <row r="816" ht="112.5" customHeight="1">
      <c r="A816" s="6" t="s">
        <v>4692</v>
      </c>
      <c r="B816" s="6" t="s">
        <v>4693</v>
      </c>
      <c r="C816" s="13" t="s">
        <v>35</v>
      </c>
      <c r="D816" s="7" t="s">
        <v>36</v>
      </c>
      <c r="E816" s="6"/>
      <c r="F816" s="9" t="s">
        <v>4699</v>
      </c>
      <c r="G816" s="10"/>
      <c r="H816" s="10"/>
      <c r="I816" s="6"/>
      <c r="J816" s="21" t="s">
        <v>262</v>
      </c>
      <c r="K816" s="10" t="s">
        <v>4700</v>
      </c>
      <c r="L816" s="11" t="s">
        <v>4701</v>
      </c>
      <c r="M816" s="13" t="s">
        <v>43</v>
      </c>
      <c r="N816" s="11" t="s">
        <v>4697</v>
      </c>
      <c r="O816" s="11" t="s">
        <v>4697</v>
      </c>
      <c r="P816" s="14"/>
      <c r="Q816" s="13"/>
      <c r="R816" s="12"/>
      <c r="S816" s="12"/>
      <c r="T816" s="12"/>
      <c r="U816" s="12"/>
      <c r="V816" s="12"/>
      <c r="W816" s="12"/>
      <c r="X816" s="13"/>
      <c r="Y816" s="6" t="s">
        <v>4518</v>
      </c>
      <c r="Z816" s="9" t="s">
        <v>4702</v>
      </c>
      <c r="AA816" s="12" t="str">
        <f t="shared" si="1"/>
        <v>{"id":"M6-EyP-5a-I-2-EN-EN","stimulus":"&lt;p&gt;Select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of an ordered set of data. If there are two central values, then the median is the arithmetic mean of those two values.&lt;/p&gt;","feedback":"&lt;p&gt;The median is the value that occupies the &lt;b&gt;central&lt;/b&gt; position of an ordered set of data.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B816" s="13" t="str">
        <f t="shared" si="2"/>
        <v>M6-EyP-5a-I-2</v>
      </c>
      <c r="AC816" s="13" t="str">
        <f t="shared" si="3"/>
        <v>M6-EyP-5a-I-2-EN</v>
      </c>
      <c r="AD816" s="8" t="s">
        <v>47</v>
      </c>
      <c r="AE816" s="13"/>
      <c r="AF816" s="8" t="s">
        <v>48</v>
      </c>
      <c r="AG816" s="8" t="s">
        <v>49</v>
      </c>
    </row>
    <row r="817" ht="112.5" customHeight="1">
      <c r="A817" s="6" t="s">
        <v>4692</v>
      </c>
      <c r="B817" s="6" t="s">
        <v>4693</v>
      </c>
      <c r="C817" s="8" t="s">
        <v>50</v>
      </c>
      <c r="D817" s="7" t="s">
        <v>36</v>
      </c>
      <c r="E817" s="6"/>
      <c r="F817" s="9" t="s">
        <v>4703</v>
      </c>
      <c r="G817" s="11" t="s">
        <v>4704</v>
      </c>
      <c r="H817" s="10"/>
      <c r="I817" s="6"/>
      <c r="J817" s="6" t="s">
        <v>103</v>
      </c>
      <c r="K817" s="10" t="s">
        <v>4695</v>
      </c>
      <c r="L817" s="11" t="s">
        <v>4705</v>
      </c>
      <c r="M817" s="13" t="s">
        <v>43</v>
      </c>
      <c r="N817" s="11" t="s">
        <v>4697</v>
      </c>
      <c r="O817" s="11" t="s">
        <v>4697</v>
      </c>
      <c r="P817" s="14"/>
      <c r="Q817" s="13"/>
      <c r="R817" s="12"/>
      <c r="S817" s="12"/>
      <c r="T817" s="12"/>
      <c r="U817" s="12"/>
      <c r="V817" s="12"/>
      <c r="W817" s="12"/>
      <c r="X817" s="13"/>
      <c r="Y817" s="6" t="s">
        <v>4518</v>
      </c>
      <c r="Z817" s="9" t="s">
        <v>4706</v>
      </c>
      <c r="AA817" s="12" t="str">
        <f t="shared" si="1"/>
        <v>{"id":"M6-EyP-5a-E-1-EN-EN","stimulus":"&lt;p&gt;Calculate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of a sorted data set. If there are two central values, then the median is the arithmetic mean of those two values.&lt;/p&gt;","feedback":"&lt;p&gt;The median is the value that occupies the &lt;b&gt;central&lt;/b&gt; position of a sorted data set. If there are two central values, then the median is the arithmetic mean of those two valu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{{Q8}}])","temp":true}],"uniques":true},"algorithm":{"name":"calculateOperation","params":{"method":"equivLiteral","keyboard":"INTERMEDIATE"}},"template":"&lt;p&gt;The median is {{response}}.&lt;/p&gt;"}</v>
      </c>
      <c r="AB817" s="13" t="str">
        <f t="shared" si="2"/>
        <v>M6-EyP-5a-E-1</v>
      </c>
      <c r="AC817" s="13" t="str">
        <f t="shared" si="3"/>
        <v>M6-EyP-5a-E-1-EN</v>
      </c>
      <c r="AD817" s="8" t="s">
        <v>47</v>
      </c>
      <c r="AE817" s="13"/>
      <c r="AF817" s="8" t="s">
        <v>48</v>
      </c>
      <c r="AG817" s="8" t="s">
        <v>49</v>
      </c>
    </row>
    <row r="818" ht="112.5" customHeight="1">
      <c r="A818" s="6" t="s">
        <v>4692</v>
      </c>
      <c r="B818" s="6" t="s">
        <v>4693</v>
      </c>
      <c r="C818" s="8" t="s">
        <v>50</v>
      </c>
      <c r="D818" s="7" t="s">
        <v>36</v>
      </c>
      <c r="E818" s="6"/>
      <c r="F818" s="9" t="s">
        <v>4707</v>
      </c>
      <c r="G818" s="11" t="s">
        <v>4704</v>
      </c>
      <c r="H818" s="10"/>
      <c r="I818" s="6"/>
      <c r="J818" s="6" t="s">
        <v>103</v>
      </c>
      <c r="K818" s="10" t="s">
        <v>4700</v>
      </c>
      <c r="L818" s="11" t="s">
        <v>4708</v>
      </c>
      <c r="M818" s="13" t="s">
        <v>43</v>
      </c>
      <c r="N818" s="11" t="s">
        <v>4697</v>
      </c>
      <c r="O818" s="11" t="s">
        <v>4697</v>
      </c>
      <c r="P818" s="14"/>
      <c r="Q818" s="13"/>
      <c r="R818" s="12"/>
      <c r="S818" s="12"/>
      <c r="T818" s="12"/>
      <c r="U818" s="12"/>
      <c r="V818" s="12"/>
      <c r="W818" s="12"/>
      <c r="X818" s="13"/>
      <c r="Y818" s="6" t="s">
        <v>4518</v>
      </c>
      <c r="Z818" s="9" t="s">
        <v>4709</v>
      </c>
      <c r="AA818" s="12" t="str">
        <f t="shared" si="1"/>
        <v>{"id":"M6-EyP-5a-E-2-EN-EN","stimulus":"&lt;p&gt;Calculate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{{Q7}}])","temp":true}],"uniques":true},"algorithm":{"name":"calculateOperation","params":{"method":"equivLiteral","keyboard":"INTERMEDIATE"}},"template":"&lt;p&gt;The median is {{response}}.&lt;/p&gt;"}</v>
      </c>
      <c r="AB818" s="13" t="str">
        <f t="shared" si="2"/>
        <v>M6-EyP-5a-E-2</v>
      </c>
      <c r="AC818" s="13" t="str">
        <f t="shared" si="3"/>
        <v>M6-EyP-5a-E-2-EN</v>
      </c>
      <c r="AD818" s="8" t="s">
        <v>47</v>
      </c>
      <c r="AE818" s="13"/>
      <c r="AF818" s="8" t="s">
        <v>48</v>
      </c>
      <c r="AG818" s="8" t="s">
        <v>49</v>
      </c>
    </row>
    <row r="819" ht="112.5" customHeight="1">
      <c r="A819" s="6" t="s">
        <v>4692</v>
      </c>
      <c r="B819" s="6" t="s">
        <v>4693</v>
      </c>
      <c r="C819" s="13" t="s">
        <v>69</v>
      </c>
      <c r="D819" s="7" t="s">
        <v>36</v>
      </c>
      <c r="E819" s="6"/>
      <c r="F819" s="9" t="s">
        <v>4710</v>
      </c>
      <c r="G819" s="11" t="s">
        <v>4704</v>
      </c>
      <c r="H819" s="10"/>
      <c r="I819" s="6"/>
      <c r="J819" s="6" t="s">
        <v>103</v>
      </c>
      <c r="K819" s="10" t="s">
        <v>4711</v>
      </c>
      <c r="L819" s="11" t="s">
        <v>4712</v>
      </c>
      <c r="M819" s="13" t="s">
        <v>43</v>
      </c>
      <c r="N819" s="11" t="s">
        <v>4697</v>
      </c>
      <c r="O819" s="11" t="s">
        <v>4697</v>
      </c>
      <c r="P819" s="14"/>
      <c r="Q819" s="13"/>
      <c r="R819" s="12"/>
      <c r="S819" s="12"/>
      <c r="T819" s="12"/>
      <c r="U819" s="12"/>
      <c r="V819" s="12"/>
      <c r="W819" s="12"/>
      <c r="X819" s="13"/>
      <c r="Y819" s="6" t="s">
        <v>4518</v>
      </c>
      <c r="Z819" s="9" t="s">
        <v>4713</v>
      </c>
      <c r="AA819" s="12" t="str">
        <f t="shared" si="1"/>
        <v>{"id":"M6-EyP-5a-A-1-EN-EN","stimulus":"&lt;p&gt;In this table, the number of video games owned by a group of friends is recorded. What is the median of these values?&lt;/p&gt;\r\n\r\n&lt;table style=\"width:100%\"&gt;&lt;tbody&gt;&lt;tr&gt;&lt;td style=\"width: 16.6667%; background-color: #9FC1FD; color: rgb(255, 255, 255); text-align: center; vertical-align: middle; font-weight: bold;\"&gt;Name&lt;/td&gt;&lt;td style=\"width: 16.6667%; text-align: center; vertical-align: middle;\"&gt;Joe&lt;/td&gt;&lt;td style=\"width: 16.6667%; text-align: center; vertical-align: middle;\"&gt;Carly&lt;/td&gt;&lt;td style=\"width: 16.6667%; text-align: center; vertical-align: middle;\"&gt;Andrea&lt;/td&gt;&lt;td style=\"width: 16.6667%; text-align: center; vertical-align: middle;\"&gt;Victoria&lt;/td&gt;&lt;td style=\"width: 16.6667%; text-align: center; vertical-align: middle;\"&gt;Rodney&lt;/td&gt;&lt;/tr&gt;&lt;tr&gt;&lt;td style=\"width: 16.6667%; background-color: #9FC1FD; color: rgb(255, 255, 255); text-align: center; vertical-align: middle; font-weight: bold;\"&gt;No. of video games&lt;/td&gt;&lt;td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{{Q8}}])","temp":true}],"uniques":true},"algorithm":{"name":"calculateOperation","params":{"method":"equivLiteral","keyboard":"INTERMEDIATE"}},"template":"&lt;p&gt;The median is {{response}}.&lt;/p&gt;"}</v>
      </c>
      <c r="AB819" s="13" t="str">
        <f t="shared" si="2"/>
        <v>M6-EyP-5a-A-1</v>
      </c>
      <c r="AC819" s="13" t="str">
        <f t="shared" si="3"/>
        <v>M6-EyP-5a-A-1-EN</v>
      </c>
      <c r="AD819" s="8" t="s">
        <v>47</v>
      </c>
      <c r="AE819" s="13"/>
      <c r="AF819" s="8" t="s">
        <v>48</v>
      </c>
      <c r="AG819" s="8" t="s">
        <v>49</v>
      </c>
    </row>
    <row r="820" ht="112.5" customHeight="1">
      <c r="A820" s="6" t="s">
        <v>4692</v>
      </c>
      <c r="B820" s="6" t="s">
        <v>4693</v>
      </c>
      <c r="C820" s="13" t="s">
        <v>69</v>
      </c>
      <c r="D820" s="7" t="s">
        <v>36</v>
      </c>
      <c r="E820" s="6"/>
      <c r="F820" s="9" t="s">
        <v>4714</v>
      </c>
      <c r="G820" s="11" t="s">
        <v>4704</v>
      </c>
      <c r="H820" s="10"/>
      <c r="I820" s="6"/>
      <c r="J820" s="6" t="s">
        <v>103</v>
      </c>
      <c r="K820" s="10" t="s">
        <v>4715</v>
      </c>
      <c r="L820" s="11" t="s">
        <v>4716</v>
      </c>
      <c r="M820" s="13" t="s">
        <v>43</v>
      </c>
      <c r="N820" s="11" t="s">
        <v>4697</v>
      </c>
      <c r="O820" s="11" t="s">
        <v>4697</v>
      </c>
      <c r="P820" s="14"/>
      <c r="Q820" s="13"/>
      <c r="R820" s="12"/>
      <c r="S820" s="12"/>
      <c r="T820" s="12"/>
      <c r="U820" s="12"/>
      <c r="V820" s="12"/>
      <c r="W820" s="12"/>
      <c r="X820" s="13"/>
      <c r="Y820" s="6" t="s">
        <v>4518</v>
      </c>
      <c r="Z820" s="9" t="s">
        <v>4717</v>
      </c>
      <c r="AA820" s="12" t="str">
        <f t="shared" si="1"/>
        <v>{"id":"M6-EyP-5a-A-2-EN-EN","stimulus":"&lt;p&gt;In this table, the number of T-shirts some students took for the end-of-the-year trip has been recorded. What is the median of these values?&lt;/p&gt;\r\n\r\n&lt;table style=\"width:100%\"&gt;&lt;tbody&gt;&lt;tr&gt;&lt;td style=\"width: 20%; background-color: #FEA487; color: rgb(255, 255, 255); text-align: center; vertical-align: middle; font-weight: bold;\"&gt;Students&lt;/td&gt;&lt;td style=\"width: 20%; text-align: center; vertical-align: middle;\"&gt;Andrew&lt;/td&gt;&lt;td style=\"width: 20%; text-align: center; vertical-align: middle;\"&gt;Carly&lt;/td&gt;&lt;td style=\"width: 20%; text-align: center; vertical-align: middle;\"&gt;Andrea&lt;/td&gt;&lt;td style=\"width: 20%; text-align: center; vertical-align: middle;\"&gt;Victoria&lt;/td&gt;&lt;/tr&gt;&lt;tr&gt;&lt;td style=\"width: 20%; background-color: #FEA487; color: rgb(255, 255, 255); text-align: center; vertical-align: middle; font-weight: bold;\"&gt;No. of T-shirts&lt;/td&gt;&lt;td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middle;\"&gt;{{Q4}}&lt;/td&gt;&lt;/tr&gt;&lt;/tbody&gt;&lt;/table&gt;","hint":"&lt;p&gt;The median is the value in the &lt;b&gt;central&lt;/b&gt; position of a sorted dataset. If there are two central values, the median is the arithmetic mean of those two values.&lt;/p&gt;","feedback":"&lt;p&gt;The median is the value in the &lt;b&gt;central&lt;/b&gt; position of a sorted dataset. If there are two central values, the median is the arithmetic mean of those two values.&lt;/p&gt;","seed":{"parameters":[{"name":"Q1","min":7,"max":12,"step":1},{"name":"Q2","min":7,"max":12,"step":1},{"name":"Q3","min":7,"max":12,"step":1},{"name":"Q4","min":7,"max":12,"step":1}],"calculated":[{"name":"T1","function":"math.median([{{Q1}},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{{Q8}}])"}],"uniques":true},"algorithm":{"name":"calculateOperation","params":{"method":"equivLiteral","keyboard":"INTERMEDIATE"}},"template":"&lt;p&gt;The median is {{response}}.&lt;/p&gt;"}</v>
      </c>
      <c r="AB820" s="13" t="str">
        <f t="shared" si="2"/>
        <v>M6-EyP-5a-A-2</v>
      </c>
      <c r="AC820" s="13" t="str">
        <f t="shared" si="3"/>
        <v>M6-EyP-5a-A-2-EN</v>
      </c>
      <c r="AD820" s="8" t="s">
        <v>47</v>
      </c>
      <c r="AE820" s="13"/>
      <c r="AF820" s="8" t="s">
        <v>48</v>
      </c>
      <c r="AG820" s="8" t="s">
        <v>49</v>
      </c>
    </row>
    <row r="821" ht="112.5" customHeight="1">
      <c r="A821" s="6" t="s">
        <v>4692</v>
      </c>
      <c r="B821" s="6" t="s">
        <v>4693</v>
      </c>
      <c r="C821" s="13" t="s">
        <v>69</v>
      </c>
      <c r="D821" s="7" t="s">
        <v>36</v>
      </c>
      <c r="E821" s="6"/>
      <c r="F821" s="9" t="s">
        <v>4718</v>
      </c>
      <c r="G821" s="11" t="s">
        <v>4704</v>
      </c>
      <c r="H821" s="10"/>
      <c r="I821" s="6"/>
      <c r="J821" s="6" t="s">
        <v>103</v>
      </c>
      <c r="K821" s="10" t="s">
        <v>4719</v>
      </c>
      <c r="L821" s="10" t="s">
        <v>4720</v>
      </c>
      <c r="M821" s="13" t="s">
        <v>43</v>
      </c>
      <c r="N821" s="11" t="s">
        <v>4697</v>
      </c>
      <c r="O821" s="11" t="s">
        <v>4697</v>
      </c>
      <c r="P821" s="12"/>
      <c r="Q821" s="13"/>
      <c r="R821" s="12"/>
      <c r="S821" s="12"/>
      <c r="T821" s="12"/>
      <c r="U821" s="12"/>
      <c r="V821" s="12"/>
      <c r="W821" s="12"/>
      <c r="X821" s="13"/>
      <c r="Y821" s="6" t="s">
        <v>4518</v>
      </c>
      <c r="Z821" s="9" t="s">
        <v>4721</v>
      </c>
      <c r="AA821" s="12" t="str">
        <f t="shared" si="1"/>
        <v>{"id":"M6-EyP-5a-A-3-EN-EN","stimulus":"&lt;p&gt;In this table, the points a basketball team has scored in the first five games of the season are recorded. What is the median of these values?&lt;/p&gt;\r\n\r\n&lt;table style=\"width:100%\"&gt;&lt;tbody&gt;&lt;tr&gt;&lt;td style=\"width: 50%; background-color: #72D2CD; color: rgb(255, 255, 255); text-align: center; vertical-align: middle; font-weight: bold;\"&gt;Game&lt;/td&gt;&lt;td style=\"width: 50%; background-color: #72D2CD; color: rgb(255, 255, 255); text-align: center; vertical-align: middle; font-weight: bold;\"&gt;No. of points&lt;/td&gt;&lt;/tr&gt;&lt;tr&gt;&lt;td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middle;\"&gt;{{Q5}}&lt;/td&gt;&lt;/tr&gt;&lt;/tbody&gt;&lt;/table&gt;","hint":"&lt;p&gt;The median is the value that occupies the &lt;b&gt;central&lt;/b&gt; position of a set of ordered data. If there are two central values, then the median is the arithmetic mean of those two values.&lt;/p&gt;","feedback":"&lt;p&gt;The median is the value that occupies the &lt;b&gt;central&lt;/b&gt; position of a set of ordered data. If there are two central values, then the median is the arithmetic mean of those two values.&lt;/p&gt;","seed":{"parameters":[{"name":"Q1","min":70,"max":100,"step":1},{"name":"Q2","min":70,"max":100,"step":1},{"name":"Q3","min":70,"max":100,"step":1},{"name":"Q4","min":70,"max":100,"step":1},{"name":"Q5","min":70,"max":100,"step":1}],"calculated":[{"name":"A1","function":"math.median([{{Q1}}, {{Q2}}, {{Q3}}, {{Q4}}, {{Q5}}])"}],"uniques":true},"algorithm":{"name":"calculateOperation","params":{"method":"equivLiteral","keyboard":"INTERMEDIATE"}},"template":"&lt;p&gt;The median is {{response}}.&lt;/p&gt;"}</v>
      </c>
      <c r="AB821" s="13" t="str">
        <f t="shared" si="2"/>
        <v>M6-EyP-5a-A-3</v>
      </c>
      <c r="AC821" s="13" t="str">
        <f t="shared" si="3"/>
        <v>M6-EyP-5a-A-3-EN</v>
      </c>
      <c r="AD821" s="8" t="s">
        <v>47</v>
      </c>
      <c r="AE821" s="13"/>
      <c r="AF821" s="8" t="s">
        <v>48</v>
      </c>
      <c r="AG821" s="8" t="s">
        <v>49</v>
      </c>
    </row>
    <row r="822" ht="112.5" customHeight="1">
      <c r="A822" s="6" t="s">
        <v>4722</v>
      </c>
      <c r="B822" s="6" t="s">
        <v>4723</v>
      </c>
      <c r="C822" s="13" t="s">
        <v>35</v>
      </c>
      <c r="D822" s="7" t="s">
        <v>36</v>
      </c>
      <c r="E822" s="6"/>
      <c r="F822" s="11" t="s">
        <v>4724</v>
      </c>
      <c r="G822" s="10"/>
      <c r="H822" s="10"/>
      <c r="I822" s="6"/>
      <c r="J822" s="6" t="s">
        <v>162</v>
      </c>
      <c r="K822" s="10" t="s">
        <v>4725</v>
      </c>
      <c r="L822" s="11" t="s">
        <v>4726</v>
      </c>
      <c r="M822" s="13" t="s">
        <v>43</v>
      </c>
      <c r="N822" s="11" t="s">
        <v>4727</v>
      </c>
      <c r="O822" s="11" t="s">
        <v>4728</v>
      </c>
      <c r="P822" s="12"/>
      <c r="Q822" s="13"/>
      <c r="R822" s="12"/>
      <c r="S822" s="12"/>
      <c r="T822" s="12"/>
      <c r="U822" s="12"/>
      <c r="V822" s="12"/>
      <c r="W822" s="12"/>
      <c r="X822" s="13"/>
      <c r="Y822" s="6" t="s">
        <v>4518</v>
      </c>
      <c r="Z822" s="9" t="s">
        <v>4729</v>
      </c>
      <c r="AA822" s="12" t="str">
        <f t="shared" si="1"/>
        <v>{
    "id": "M6-EyP-6a-I-1-EN-EN",
    "stimulus": "&lt;p&gt;Select the range of this dataset:&lt;/p&gt;&lt;p align=\"center\"&gt;{{Q1}} &amp;nbsp; {{T2}} &amp;nbsp; {{T3}} &amp;nbsp; {{T4}} &amp;nbsp; {{T5}} &amp;nbsp; {{T6}} &amp;nbsp; {{T7}}&lt;/p&gt;",
    "hint": "&lt;p&gt;The range of a dataset is the difference between the maximum and minimum values.&lt;/p&gt;",
    "feedback": "&lt;p&gt;The range of a dataset is the difference between the maximum and minimum values.&lt;/p&gt;&lt;p&gt;In this case, the maximum value is {{T10}} and the minimum value is {{T11}}. Therefore, the range is:&lt;/p&gt;&lt;p&gt;{{T10}} − {{T11}} = {{A1}}&lt;/p&gt;",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"{{Q1}}+{{Q2}}",
                "temp": true
            },
            {
                "name": "T3",
                "label": "{{function}}",
                "function": "{{Q1}}-{{Q3}}",
                "temp": true
            },
            {
                "name": "T4",
                "label": "{{function}}",
                "function": "{{Q1}}-{{Q4}}",
                "temp": true
            },
            {
                "name": "T5",
                "label": "{{function}}",
                "function": "{{Q1}}+{{Q5}}",
                "temp": true
            },
            {
                "name": "T6",
                "label": "{{function}}",
                "function": "{{Q1}}+{{Q6}}",
                "temp": true
            },
            {
                "name": "T7",
                "label": "{{function}}",
                "function": "{{Q1}}-{{Q7}}",
                "temp": true
            },
            {
                "name": "T10",
                "label": "{{function}}",
                "function": "math.max({{Q1}},{{T2}},{{T3}},{{T4}},{{T5}},{{T6}},{{T7}})",
                "temp": true
            },
            {
                "name": "T11",
                "label": "{{function}}",
                "function": "math.min({{Q1}},{{T2}},{{T3}},{{T4}},{{T5}},{{T6}},{{T7}})",
                "temp": true
            },
            {
                "name": "A1",
                "label": "{{function}}",
                "function": "math.max({{Q1}},{{T2}},{{T3}},{{T4}},{{T5}},{{T6}},{{T7}})-math.min({{Q1}},{{T2}},{{T3}},{{T4}},{{T5}},{{T6}},{{T7}})"
            },
            {
                "name": "A2",
                "label": "{{function}}",
                "function": "math.max({{Q1}},{{T2}},{{T3}},{{T4}},{{T5}},{{T6}},{{T7}})-math.min({{Q1}},{{T2}},{{T3}},{{T4}},{{T5}},{{T6}},{{T7}})-1",
                "incorrect": true
            },
            {
                "name": "A3",
                "label": "{{function}}",
                "function": "math.max({{Q1}},{{T2}},{{T3}},{{T4}},{{T5}},{{T6}},{{T7}})-math.min({{Q1}},{{T2}},{{T3}},{{T4}},{{T5}},{{T6}},{{T7}})+1",
                "incorrect": true
            }
        ],
        "uniques": true
    },
    "algorithm": {
        "name": "trueFalse",
        "template": "Multiple choice – standard",
        "params": {
            "countCorrect": 1,
            "countIncorrect": 2,
            "showCheckIcon": false,"columns":3
        }
    }
}</v>
      </c>
      <c r="AB822" s="13" t="str">
        <f t="shared" si="2"/>
        <v>M6-EyP-6a-I-1</v>
      </c>
      <c r="AC822" s="13" t="str">
        <f t="shared" si="3"/>
        <v>M6-EyP-6a-I-1-EN</v>
      </c>
      <c r="AD822" s="8" t="s">
        <v>47</v>
      </c>
      <c r="AE822" s="8" t="s">
        <v>572</v>
      </c>
      <c r="AF822" s="8" t="s">
        <v>48</v>
      </c>
      <c r="AG822" s="8" t="s">
        <v>49</v>
      </c>
    </row>
    <row r="823" ht="112.5" customHeight="1">
      <c r="A823" s="6" t="s">
        <v>4722</v>
      </c>
      <c r="B823" s="6" t="s">
        <v>4723</v>
      </c>
      <c r="C823" s="13" t="s">
        <v>50</v>
      </c>
      <c r="D823" s="7" t="s">
        <v>36</v>
      </c>
      <c r="E823" s="6"/>
      <c r="F823" s="11" t="s">
        <v>4730</v>
      </c>
      <c r="G823" s="11" t="s">
        <v>4731</v>
      </c>
      <c r="H823" s="10"/>
      <c r="I823" s="6"/>
      <c r="J823" s="6" t="s">
        <v>103</v>
      </c>
      <c r="K823" s="10" t="s">
        <v>4725</v>
      </c>
      <c r="L823" s="10" t="s">
        <v>4732</v>
      </c>
      <c r="M823" s="14" t="s">
        <v>43</v>
      </c>
      <c r="N823" s="10" t="s">
        <v>4727</v>
      </c>
      <c r="O823" s="10" t="s">
        <v>4733</v>
      </c>
      <c r="P823" s="12"/>
      <c r="Q823" s="13"/>
      <c r="R823" s="12"/>
      <c r="S823" s="12"/>
      <c r="T823" s="12"/>
      <c r="U823" s="12"/>
      <c r="V823" s="12"/>
      <c r="W823" s="12"/>
      <c r="X823" s="13"/>
      <c r="Y823" s="6" t="s">
        <v>4518</v>
      </c>
      <c r="Z823" s="9" t="s">
        <v>4734</v>
      </c>
      <c r="AA823" s="12" t="str">
        <f t="shared" si="1"/>
        <v>{
    "id": "M6-EyP-6a-E-1-EN-EN",
    "stimulus": "&lt;p&gt;Calculate the range of these data:&lt;/p&gt;&lt;p align=\"center\"&gt;{{Q1}} &amp;nbsp; {{T2}} &amp;nbsp; {{T3}} &amp;nbsp; {{T4}} &amp;nbsp; {{T5}} &amp;nbsp; {{T6}} &amp;nbsp; {{T7}}&lt;/p&gt;",
    "template": "&lt;p&gt;The range is {{response}}.&lt;/p&gt;",
    "hint": "&lt;p&gt;The range of a set of data is the difference between the maximum value and the minimum value.&lt;/p&gt;",
    "feedback": "&lt;p&gt;The range of a set of data is the difference between the maximum value and the minimum value.&lt;/p&gt;&lt;p&gt;In this case the maximum value is {{T10}} and the minimum value is {{T01}}. Therefore, the range is:&lt;/p&gt;&lt;p&gt;{{T10}} − {{T01}} = {{T11}}&lt;/p&gt;",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 {{Q1}}+{{Q2}}",
                "temp": true
            },
            {
                "name": "T3",
                "label": "{{function}}",
                "function": " {{Q1}}-{{Q3}}",
                "temp": true
            },
            {
                "name": "T4",
                "label": "{{function}}",
                "function": " {{Q1}}-{{Q4}}",
                "temp": true
            },
            {
                "name": "T5",
                "label": "{{function}}",
                "function": " {{Q1}}+{{Q5}}",
                "temp": true
            },
            {
                "name": "T6",
                "label": "{{function}}",
                "function": " {{Q1}}+{{Q6}}",
                "temp": true
            },
            {
                "name": "T7",
                "label": "{{function}}",
                "function": " {{Q1}}-{{Q7}}",
                "temp": true
            },
            {
                "name": "T10",
                "label": "{{function}}",
                "function": " math.max({{Q1}},{{T2}},{{T3}},{{T4}},{{T5}},{{T6}},{{T7}})",
                "temp": true
            },
            {
                "name": "T01",
                "label": "{{function}}",
                "function": " math.min({{Q1}},{{T2}},{{T3}},{{T4}},{{T5}},{{T6}},{{T7}})",
                "temp": true
            },
            {
                "name": "T11",
                "label": "{{function}}",
                "function": " math.max({{Q1}},{{T2}},{{T3}},{{T4}},{{T5}},{{T6}},{{T7}})-math.min({{Q1}},{{T2}},{{T3}},{{T4}},{{T5}},{{T6}},{{T7}})",
                "temp": true
            },
            {
                "name": "A1",
                "label": "{{function}}",
                "function": " math.max({{Q1}},{{T2}},{{T3}},{{T4}},{{T5}},{{T6}},{{T7}})-math.min({{Q1}},{{T2}},{{T3}},{{T4}},{{T5}},{{T6}},{{T7}})"
            }
        ],
        "uniques": true
    },
    "algorithm": {
        "name": "calculateOperation",
        "params": {
            "method": "equivLiteral",
            "keyboard": "NUMERICAL"
        }
    }
}</v>
      </c>
      <c r="AB823" s="13" t="str">
        <f t="shared" si="2"/>
        <v>M6-EyP-6a-E-1</v>
      </c>
      <c r="AC823" s="13" t="str">
        <f t="shared" si="3"/>
        <v>M6-EyP-6a-E-1-EN</v>
      </c>
      <c r="AD823" s="8" t="s">
        <v>47</v>
      </c>
      <c r="AE823" s="8" t="s">
        <v>572</v>
      </c>
      <c r="AF823" s="8" t="s">
        <v>48</v>
      </c>
      <c r="AG823" s="8" t="s">
        <v>49</v>
      </c>
    </row>
    <row r="824" ht="112.5" customHeight="1">
      <c r="A824" s="6" t="s">
        <v>4722</v>
      </c>
      <c r="B824" s="6" t="s">
        <v>4723</v>
      </c>
      <c r="C824" s="13" t="s">
        <v>69</v>
      </c>
      <c r="D824" s="7" t="s">
        <v>36</v>
      </c>
      <c r="E824" s="6"/>
      <c r="F824" s="9" t="s">
        <v>4735</v>
      </c>
      <c r="G824" s="11" t="s">
        <v>4736</v>
      </c>
      <c r="H824" s="10"/>
      <c r="I824" s="6"/>
      <c r="J824" s="6" t="s">
        <v>103</v>
      </c>
      <c r="K824" s="10" t="s">
        <v>4737</v>
      </c>
      <c r="L824" s="11" t="s">
        <v>4738</v>
      </c>
      <c r="M824" s="13" t="s">
        <v>43</v>
      </c>
      <c r="N824" s="11" t="s">
        <v>4727</v>
      </c>
      <c r="O824" s="11" t="s">
        <v>4739</v>
      </c>
      <c r="P824" s="12"/>
      <c r="Q824" s="13"/>
      <c r="R824" s="12"/>
      <c r="S824" s="12"/>
      <c r="T824" s="12"/>
      <c r="U824" s="12"/>
      <c r="V824" s="12"/>
      <c r="W824" s="12"/>
      <c r="X824" s="13"/>
      <c r="Y824" s="6" t="s">
        <v>4518</v>
      </c>
      <c r="Z824" s="9" t="s">
        <v>4740</v>
      </c>
      <c r="AA824" s="12" t="str">
        <f t="shared" si="1"/>
        <v>{"id":"M6-EyP-6a-A-1-EN-EN","stimulus":"&lt;p&gt;Paula has saved up the amounts shown in this table for several months. What is the range of these values?&lt;/p&gt;\r\n\r\n&lt;table style=\"width:100%\"&gt;&lt;tbody&gt;&lt;tr&gt;&lt;td style=\"width: 50%; background-color: #9FC1FD; color: rgb(255, 255, 255); text-align:center; vertical-align: middle; font-weight: bold;\"&gt;Month&lt;/td&gt;&lt;td style=\"width: 50%; background-color: #9FC1FD; color: rgb(255, 255, 255); text-align:center; vertical-align: middle; font-weight:bold;\"&gt;Savings&lt;/td&gt;&lt;/tr&gt;&lt;tr&gt;&lt;td style=\"width: 50%; text-align: center; vertical-align:middle;\"&gt;January&lt;/td&gt;&lt;td style=\"width: 50%; text-align:center; vertical-align: middle;\"&gt;${{Q1}}&lt;/td&gt;&lt;/tr&gt;&lt;tr&gt;&lt;td style=\"width: 50%; text-align: center; vertical-align:middle;\"&gt;February&lt;/td&gt;&lt;td style=\"width: 50%; text-align: center; vertical-align:middle;\"&gt;${{Q2}}&lt;/td&gt;&lt;/tr&gt;&lt;tr&gt;&lt;td style=\"width: 50%; text-align: center; vertical-align:middle;\"&gt;March&lt;/td&gt;&lt;td style=\"width: 50%; text-align:center; vertical-align: middle;\"&gt;${{Q3}}&lt;/td&gt;&lt;/tr&gt;&lt;tr&gt;&lt;td style=\"width: 50%; text-align: center; vertical-align:middle;\"&gt;April&lt;/td&gt;&lt;td style=\"width: 50%; text-align:center; vertical-align: middle;\"&gt;${{Q4}}&lt;/td&gt;&lt;/tr&gt;&lt;tr&gt;&lt;td style=\"width: 50%; text-align: center; vertical-align:middle;\"&gt;May&lt;/td&gt;&lt;td style=\"width: 50%; text-align: center; vertical-align:middle;\"&gt;${{Q5}}&lt;/td&gt;&lt;/tr&gt;&lt;tr&gt;&lt;td style=\"width: 50%; text-align: center; vertical-align:middle;\"&gt;June&lt;/td&gt;&lt;td style=\"width: 50%; text-align:center; vertical-align: middle;\"&gt;${{Q6}}&lt;/td&gt;&lt;/tr&gt;&lt;tr&gt;&lt;td style=\"width: 50%; text-align: center; vertical-align:middle;\"&gt;July&lt;/td&gt;&lt;td style=\"width: 50%; text-align: center; vertical-align:middle;\"&gt;${{Q7}}&lt;/td&gt;&lt;/tr&gt;&lt;/tbody&gt;&lt;/table&gt;","hint":"&lt;p&gt;The range of a set of data is the difference between the maximum and minimum values.&lt;/p&gt;","feedback":"&lt;p&gt;The range of a set of data is the difference between the maximum and minimum values.&lt;/p&gt;&lt;p&gt;In this case, the maximum value is {{T1}} and the minimum is {{T2}}. Therefore, the range is:&lt;/p&gt;&lt;p&gt;{{T1}}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The range is ${{response}}.&lt;/p&gt;"}</v>
      </c>
      <c r="AB824" s="13" t="str">
        <f t="shared" si="2"/>
        <v>M6-EyP-6a-A-1</v>
      </c>
      <c r="AC824" s="13" t="str">
        <f t="shared" si="3"/>
        <v>M6-EyP-6a-A-1-EN</v>
      </c>
      <c r="AD824" s="8" t="s">
        <v>47</v>
      </c>
      <c r="AE824" s="13"/>
      <c r="AF824" s="8" t="s">
        <v>48</v>
      </c>
      <c r="AG824" s="8" t="s">
        <v>49</v>
      </c>
    </row>
    <row r="825" ht="112.5" customHeight="1">
      <c r="A825" s="6" t="s">
        <v>4722</v>
      </c>
      <c r="B825" s="6" t="s">
        <v>4723</v>
      </c>
      <c r="C825" s="13" t="s">
        <v>69</v>
      </c>
      <c r="D825" s="7" t="s">
        <v>36</v>
      </c>
      <c r="E825" s="6"/>
      <c r="F825" s="9" t="s">
        <v>4741</v>
      </c>
      <c r="G825" s="11" t="s">
        <v>4742</v>
      </c>
      <c r="H825" s="10"/>
      <c r="I825" s="6"/>
      <c r="J825" s="6" t="s">
        <v>103</v>
      </c>
      <c r="K825" s="10" t="s">
        <v>4743</v>
      </c>
      <c r="L825" s="11" t="s">
        <v>4738</v>
      </c>
      <c r="M825" s="13" t="s">
        <v>43</v>
      </c>
      <c r="N825" s="11" t="s">
        <v>4727</v>
      </c>
      <c r="O825" s="11" t="s">
        <v>4739</v>
      </c>
      <c r="P825" s="12"/>
      <c r="Q825" s="13"/>
      <c r="R825" s="12"/>
      <c r="S825" s="12"/>
      <c r="T825" s="12"/>
      <c r="U825" s="12"/>
      <c r="V825" s="12"/>
      <c r="W825" s="12"/>
      <c r="X825" s="13"/>
      <c r="Y825" s="6" t="s">
        <v>4518</v>
      </c>
      <c r="Z825" s="9" t="s">
        <v>4744</v>
      </c>
      <c r="AA825" s="12" t="str">
        <f t="shared" si="1"/>
        <v>{"id":"M6-EyP-6a-A-2-EN-EN","stimulus":"&lt;p&gt;A teacher has noted the height of some of her students in this table. What is the range of these values?&lt;/p&gt;\r\n\r\n&lt;table style=\"width:100%\"&gt;&lt;tbody&gt;&lt;tr&gt;&lt;td style=\"width: 50%; background-color: #BDB1FB; color: rgb(255, 255, 255); text-align: center; vertical-align: middle; font-weight: bold;\"&gt;Height&lt;/td&gt;&lt;td style=\"width: 50%; background-color: #BDB1FB; color: rgb(255, 255, 255); text-align: center; vertical-align: middle; font-weight: bold;\"&gt;No. of students&lt;/td&gt;&lt;/tr&gt;&lt;tr&gt;&lt;td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middle;\"&gt;{{Q14}}&lt;/td&gt;&lt;/tr&gt;&lt;/tbody&gt;&lt;/table&gt;","hint":"&lt;p&gt;The range of a set of data is the difference between the maximum value and the minimum value.&lt;/p&gt;","feedback":"&lt;p&gt;The range of a set of data is the difference between the maximum value and the minimum value.&lt;/p&gt;&lt;p&gt;In this case, the maximum value is {{T1}} and the minimum, {{T2}}. Therefore, the range is:&lt;/p&gt;&lt;p&gt;{{T1}}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The range is {{response}} cm.&lt;/p&gt;"}</v>
      </c>
      <c r="AB825" s="13" t="str">
        <f t="shared" si="2"/>
        <v>M6-EyP-6a-A-2</v>
      </c>
      <c r="AC825" s="13" t="str">
        <f t="shared" si="3"/>
        <v>M6-EyP-6a-A-2-EN</v>
      </c>
      <c r="AD825" s="8" t="s">
        <v>47</v>
      </c>
      <c r="AE825" s="13"/>
      <c r="AF825" s="8" t="s">
        <v>48</v>
      </c>
      <c r="AG825" s="8" t="s">
        <v>49</v>
      </c>
    </row>
    <row r="826" ht="112.5" customHeight="1">
      <c r="A826" s="6" t="s">
        <v>4722</v>
      </c>
      <c r="B826" s="6" t="s">
        <v>4723</v>
      </c>
      <c r="C826" s="13" t="s">
        <v>69</v>
      </c>
      <c r="D826" s="7" t="s">
        <v>36</v>
      </c>
      <c r="E826" s="6"/>
      <c r="F826" s="9" t="s">
        <v>4745</v>
      </c>
      <c r="G826" s="11" t="s">
        <v>4746</v>
      </c>
      <c r="H826" s="10"/>
      <c r="I826" s="6"/>
      <c r="J826" s="6" t="s">
        <v>103</v>
      </c>
      <c r="K826" s="10" t="s">
        <v>4747</v>
      </c>
      <c r="L826" s="11" t="s">
        <v>4738</v>
      </c>
      <c r="M826" s="13" t="s">
        <v>43</v>
      </c>
      <c r="N826" s="11" t="s">
        <v>4727</v>
      </c>
      <c r="O826" s="11" t="s">
        <v>4739</v>
      </c>
      <c r="P826" s="12"/>
      <c r="Q826" s="13"/>
      <c r="R826" s="12"/>
      <c r="S826" s="12"/>
      <c r="T826" s="12"/>
      <c r="U826" s="12"/>
      <c r="V826" s="12"/>
      <c r="W826" s="12"/>
      <c r="X826" s="13"/>
      <c r="Y826" s="6" t="s">
        <v>4518</v>
      </c>
      <c r="Z826" s="9" t="s">
        <v>4748</v>
      </c>
      <c r="AA826" s="12" t="str">
        <f t="shared" si="1"/>
        <v>{"id":"M6-EyP-6a-A-3-EN-EN","stimulus":"&lt;p&gt;A movie theater attendant has asked the audience members their age. Using the obtained data, they have created a table like this. What is the range of these values?&lt;/p&gt;\r\n\r\n&lt;table style=\"width:100%\"&gt;&lt;tbody&gt;&lt;tr&gt;&lt;td style=\"width: 50%; background-color: #72D2CD; color: rgb(255, 255, 255); text-align: center; vertical-align: middle; font-weight: bold;\"&gt;Age&lt;/td&gt;&lt;td style=\"width: 50%; background-color: #72D2CD; color: rgb(255, 255, 255); text-align: center; vertical-align: middle; font-weight: bold;\"&gt;No. of audience members&lt;/td&gt;&lt;/tr&gt;&lt;tr&gt;&lt;td style=\"width: 50%; text-align: center; vertical-align: middle;\"&gt;{{Q1}} years&lt;/td&gt;&lt;td style=\"width: 50%; text-align: center; vertical-align: middle;\"&gt;{{Q8}}&lt;/td&gt;&lt;/tr&gt;&lt;tr&gt;&lt;td style=\"width: 50%; text-align: center; vertical-align: middle;\"&gt;{{Q2}} years&lt;/td&gt;&lt;td style=\"width: 50%; text-align: center; vertical-align: middle;\"&gt;{{Q9}}&lt;/td&gt;&lt;/tr&gt;&lt;tr&gt;&lt;td style=\"width: 50%; text-align: center; vertical-align: middle;\"&gt;{{Q3}} years&lt;/td&gt;&lt;td style=\"width: 50%; text-align: center; vertical-align: middle;\"&gt;{{Q10}}&lt;/td&gt;&lt;/tr&gt;&lt;tr&gt;&lt;td style=\"width: 50%; text-align: center; vertical-align: middle;\"&gt;{{Q4}} years&lt;/td&gt;&lt;td style=\"width: 50%; text-align: center; vertical-align: middle;\"&gt;{{Q11}}&lt;/td&gt;&lt;/tr&gt;&lt;tr&gt;&lt;td style=\"width: 50%; text-align: center; vertical-align: middle;\"&gt;{{Q5}} years&lt;/td&gt;&lt;td style=\"width: 50%; text-align: center; vertical-align: middle;\"&gt;{{Q12}}&lt;/td&gt;&lt;/tr&gt;&lt;tr&gt;&lt;td style=\"width: 50%; text-align: center; vertical-align: middle;\"&gt;{{Q6}} years&lt;/td&gt;&lt;td style=\"width: 50%; text-align: center; vertical-align: middle;\"&gt;{{Q13}}&lt;/td&gt;&lt;/tr&gt;&lt;tr&gt;&lt;td style=\"width: 50%; text-align: center; vertical-align: middle;\"&gt;{{Q7}} years&lt;/td&gt;&lt;td style=\"width: 50%; text-align: center; vertical-align: middle;\"&gt;{{Q14}}&lt;/td&gt;&lt;/tr&gt;&lt;/tbody&gt;&lt;/table&gt;","hint":"&lt;p&gt;The range of a dataset is the difference between the maximum value and the minimum value.&lt;/p&gt;","feedback":"&lt;p&gt;The range of a dataset is the difference between the maximum value and the minimum value.&lt;/p&gt;&lt;p&gt;In this case, the maximum value is {{T1}} and the minimum is {{T2}}. Therefore, the range is:&lt;/p&gt;&lt;p&gt;{{T1}}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The range is {{response}} years.&lt;/p&gt;"}</v>
      </c>
      <c r="AB826" s="13" t="str">
        <f t="shared" si="2"/>
        <v>M6-EyP-6a-A-3</v>
      </c>
      <c r="AC826" s="13" t="str">
        <f t="shared" si="3"/>
        <v>M6-EyP-6a-A-3-EN</v>
      </c>
      <c r="AD826" s="8" t="s">
        <v>47</v>
      </c>
      <c r="AE826" s="13"/>
      <c r="AF826" s="8" t="s">
        <v>48</v>
      </c>
      <c r="AG826" s="8" t="s">
        <v>49</v>
      </c>
    </row>
    <row r="827" ht="112.5" customHeight="1">
      <c r="A827" s="6" t="s">
        <v>4749</v>
      </c>
      <c r="B827" s="10" t="s">
        <v>4750</v>
      </c>
      <c r="C827" s="49" t="s">
        <v>35</v>
      </c>
      <c r="D827" s="7" t="s">
        <v>36</v>
      </c>
      <c r="E827" s="6"/>
      <c r="F827" s="10" t="s">
        <v>4751</v>
      </c>
      <c r="G827" s="11"/>
      <c r="H827" s="10"/>
      <c r="I827" s="6" t="s">
        <v>212</v>
      </c>
      <c r="J827" s="6" t="s">
        <v>162</v>
      </c>
      <c r="K827" s="10" t="s">
        <v>4752</v>
      </c>
      <c r="L827" s="11" t="s">
        <v>4753</v>
      </c>
      <c r="M827" s="13" t="s">
        <v>43</v>
      </c>
      <c r="N827" s="10" t="s">
        <v>4754</v>
      </c>
      <c r="O827" s="10" t="s">
        <v>4755</v>
      </c>
      <c r="P827" s="12"/>
      <c r="Q827" s="13"/>
      <c r="R827" s="12"/>
      <c r="S827" s="12"/>
      <c r="T827" s="12"/>
      <c r="U827" s="12"/>
      <c r="V827" s="12"/>
      <c r="W827" s="12"/>
      <c r="X827" s="13"/>
      <c r="Y827" s="6" t="s">
        <v>4518</v>
      </c>
      <c r="Z827" s="9" t="s">
        <v>4756</v>
      </c>
      <c r="AA827" s="12" t="str">
        <f t="shared" si="1"/>
        <v>{
    "id": "M6-EyP-19a-I-1-EN-EN",
    "stimulus": "&lt;p&gt;Select the mean deviation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v>
      </c>
      <c r="AB827" s="13" t="str">
        <f t="shared" si="2"/>
        <v>M6-EyP-19a-I-1</v>
      </c>
      <c r="AC827" s="13" t="str">
        <f t="shared" si="3"/>
        <v>M6-EyP-19a-I-1-EN</v>
      </c>
      <c r="AD827" s="13"/>
      <c r="AE827" s="13"/>
      <c r="AF827" s="8"/>
      <c r="AG827" s="8" t="s">
        <v>49</v>
      </c>
    </row>
    <row r="828" ht="112.5" customHeight="1">
      <c r="A828" s="6" t="s">
        <v>4749</v>
      </c>
      <c r="B828" s="10" t="s">
        <v>4750</v>
      </c>
      <c r="C828" s="50" t="s">
        <v>50</v>
      </c>
      <c r="D828" s="7" t="s">
        <v>36</v>
      </c>
      <c r="E828" s="6"/>
      <c r="F828" s="10" t="s">
        <v>4757</v>
      </c>
      <c r="G828" s="11" t="s">
        <v>4758</v>
      </c>
      <c r="H828" s="10"/>
      <c r="I828" s="6" t="s">
        <v>212</v>
      </c>
      <c r="J828" s="6" t="s">
        <v>103</v>
      </c>
      <c r="K828" s="10" t="s">
        <v>4759</v>
      </c>
      <c r="L828" s="10" t="s">
        <v>4760</v>
      </c>
      <c r="M828" s="13" t="s">
        <v>43</v>
      </c>
      <c r="N828" s="10" t="s">
        <v>4754</v>
      </c>
      <c r="O828" s="10" t="s">
        <v>4755</v>
      </c>
      <c r="P828" s="12"/>
      <c r="Q828" s="13"/>
      <c r="R828" s="12"/>
      <c r="S828" s="12"/>
      <c r="T828" s="12"/>
      <c r="U828" s="12"/>
      <c r="V828" s="12"/>
      <c r="W828" s="12"/>
      <c r="X828" s="13"/>
      <c r="Y828" s="6" t="s">
        <v>4518</v>
      </c>
      <c r="Z828" s="9" t="s">
        <v>4761</v>
      </c>
      <c r="AA828" s="12" t="str">
        <f t="shared" si="1"/>
        <v>{
    "id": "M6-EyP-19a-E-1-EN-EN",
    "stimulus": "&lt;p&gt;Calculate the mean deviation of these values:&lt;/p&gt;&lt;div style=\"border: 3px solid #B9CD2A; padding: 0.5rem; width: 60%; margin-left: 20%; margin-right: 60% ;\"&gt;&lt;table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"template": "&lt;p&gt;Mean deviation = {{response}}&lt;/p&gt;",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v>
      </c>
      <c r="AB828" s="13" t="str">
        <f t="shared" si="2"/>
        <v>M6-EyP-19a-E-1</v>
      </c>
      <c r="AC828" s="13" t="str">
        <f t="shared" si="3"/>
        <v>M6-EyP-19a-E-1-EN</v>
      </c>
      <c r="AD828" s="13"/>
      <c r="AE828" s="13"/>
      <c r="AF828" s="8"/>
      <c r="AG828" s="8" t="s">
        <v>49</v>
      </c>
    </row>
    <row r="829" ht="112.5" customHeight="1">
      <c r="A829" s="6" t="s">
        <v>4762</v>
      </c>
      <c r="B829" s="11" t="s">
        <v>4763</v>
      </c>
      <c r="C829" s="8" t="s">
        <v>35</v>
      </c>
      <c r="D829" s="7" t="s">
        <v>36</v>
      </c>
      <c r="E829" s="6"/>
      <c r="F829" s="10" t="s">
        <v>4764</v>
      </c>
      <c r="G829" s="11"/>
      <c r="H829" s="10"/>
      <c r="I829" s="6" t="s">
        <v>212</v>
      </c>
      <c r="J829" s="6" t="s">
        <v>162</v>
      </c>
      <c r="K829" s="10" t="s">
        <v>4765</v>
      </c>
      <c r="L829" s="10" t="s">
        <v>4766</v>
      </c>
      <c r="M829" s="31" t="s">
        <v>43</v>
      </c>
      <c r="N829" s="10" t="s">
        <v>4767</v>
      </c>
      <c r="O829" s="10" t="s">
        <v>4768</v>
      </c>
      <c r="P829" s="12"/>
      <c r="Q829" s="13"/>
      <c r="R829" s="12"/>
      <c r="S829" s="12"/>
      <c r="T829" s="12"/>
      <c r="U829" s="12"/>
      <c r="V829" s="12"/>
      <c r="W829" s="12"/>
      <c r="X829" s="13"/>
      <c r="Y829" s="6" t="s">
        <v>4518</v>
      </c>
      <c r="Z829" s="9" t="s">
        <v>4769</v>
      </c>
      <c r="AA829" s="12" t="str">
        <f t="shared" si="1"/>
        <v>{
    "id": "M6-EyP-20a-I-1-EN-EN",
    "stimulus": "&lt;p&gt;Select the interquartile range of the following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v>
      </c>
      <c r="AB829" s="13" t="str">
        <f t="shared" si="2"/>
        <v>M6-EyP-20a-I-1</v>
      </c>
      <c r="AC829" s="13" t="str">
        <f t="shared" si="3"/>
        <v>M6-EyP-20a-I-1-EN</v>
      </c>
      <c r="AD829" s="13"/>
      <c r="AE829" s="13"/>
      <c r="AF829" s="8"/>
      <c r="AG829" s="8" t="s">
        <v>49</v>
      </c>
    </row>
    <row r="830" ht="112.5" customHeight="1">
      <c r="A830" s="6" t="s">
        <v>4762</v>
      </c>
      <c r="B830" s="11" t="s">
        <v>4763</v>
      </c>
      <c r="C830" s="8" t="s">
        <v>35</v>
      </c>
      <c r="D830" s="7" t="s">
        <v>36</v>
      </c>
      <c r="E830" s="6"/>
      <c r="F830" s="10" t="s">
        <v>4770</v>
      </c>
      <c r="G830" s="11"/>
      <c r="H830" s="10"/>
      <c r="I830" s="6" t="s">
        <v>212</v>
      </c>
      <c r="J830" s="6" t="s">
        <v>162</v>
      </c>
      <c r="K830" s="10" t="s">
        <v>4771</v>
      </c>
      <c r="L830" s="11" t="s">
        <v>4772</v>
      </c>
      <c r="M830" s="31" t="s">
        <v>43</v>
      </c>
      <c r="N830" s="10" t="s">
        <v>4773</v>
      </c>
      <c r="O830" s="10" t="s">
        <v>4774</v>
      </c>
      <c r="P830" s="12"/>
      <c r="Q830" s="13"/>
      <c r="R830" s="12"/>
      <c r="S830" s="12"/>
      <c r="T830" s="12"/>
      <c r="U830" s="12"/>
      <c r="V830" s="12"/>
      <c r="W830" s="12"/>
      <c r="X830" s="13"/>
      <c r="Y830" s="6" t="s">
        <v>4518</v>
      </c>
      <c r="Z830" s="9" t="s">
        <v>4775</v>
      </c>
      <c r="AA830" s="12" t="str">
        <f t="shared" si="1"/>
        <v>{
    "id": "M6-EyP-20a-I-2-EN-EN",
    "stimulus": "&lt;p&gt;Select the interquartile range of the following data set:&lt;/p&gt;&lt;div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v>
      </c>
      <c r="AB830" s="13" t="str">
        <f t="shared" si="2"/>
        <v>M6-EyP-20a-I-2</v>
      </c>
      <c r="AC830" s="13" t="str">
        <f t="shared" si="3"/>
        <v>M6-EyP-20a-I-2-EN</v>
      </c>
      <c r="AD830" s="13"/>
      <c r="AE830" s="13"/>
      <c r="AF830" s="8"/>
      <c r="AG830" s="8" t="s">
        <v>49</v>
      </c>
    </row>
    <row r="831" ht="112.5" customHeight="1">
      <c r="A831" s="6" t="s">
        <v>4762</v>
      </c>
      <c r="B831" s="11" t="s">
        <v>4763</v>
      </c>
      <c r="C831" s="8" t="s">
        <v>35</v>
      </c>
      <c r="D831" s="7" t="s">
        <v>36</v>
      </c>
      <c r="E831" s="6"/>
      <c r="F831" s="10" t="s">
        <v>4776</v>
      </c>
      <c r="G831" s="11"/>
      <c r="H831" s="10"/>
      <c r="I831" s="6" t="s">
        <v>212</v>
      </c>
      <c r="J831" s="6" t="s">
        <v>162</v>
      </c>
      <c r="K831" s="10" t="s">
        <v>4777</v>
      </c>
      <c r="L831" s="10" t="s">
        <v>4778</v>
      </c>
      <c r="M831" s="31" t="s">
        <v>43</v>
      </c>
      <c r="N831" s="10" t="s">
        <v>4779</v>
      </c>
      <c r="O831" s="10" t="s">
        <v>4780</v>
      </c>
      <c r="P831" s="12"/>
      <c r="Q831" s="13"/>
      <c r="R831" s="12"/>
      <c r="S831" s="12"/>
      <c r="T831" s="12"/>
      <c r="U831" s="12"/>
      <c r="V831" s="12"/>
      <c r="W831" s="12"/>
      <c r="X831" s="13"/>
      <c r="Y831" s="6" t="s">
        <v>4518</v>
      </c>
      <c r="Z831" s="9" t="s">
        <v>4781</v>
      </c>
      <c r="AA831" s="12" t="str">
        <f t="shared" si="1"/>
        <v>{
    "id": "M6-EyP-20a-I-3-EN-EN",
    "stimulus": "&lt;p&gt;Select the interquartile range of the following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v>
      </c>
      <c r="AB831" s="13" t="str">
        <f t="shared" si="2"/>
        <v>M6-EyP-20a-I-3</v>
      </c>
      <c r="AC831" s="13" t="str">
        <f t="shared" si="3"/>
        <v>M6-EyP-20a-I-3-EN</v>
      </c>
      <c r="AD831" s="13"/>
      <c r="AE831" s="13"/>
      <c r="AF831" s="8"/>
      <c r="AG831" s="8" t="s">
        <v>49</v>
      </c>
    </row>
    <row r="832" ht="112.5" customHeight="1">
      <c r="A832" s="6" t="s">
        <v>4762</v>
      </c>
      <c r="B832" s="11" t="s">
        <v>4763</v>
      </c>
      <c r="C832" s="8" t="s">
        <v>50</v>
      </c>
      <c r="D832" s="7" t="s">
        <v>36</v>
      </c>
      <c r="E832" s="6"/>
      <c r="F832" s="10" t="s">
        <v>4782</v>
      </c>
      <c r="G832" s="10" t="s">
        <v>4783</v>
      </c>
      <c r="H832" s="10"/>
      <c r="I832" s="6" t="s">
        <v>212</v>
      </c>
      <c r="J832" s="6" t="s">
        <v>103</v>
      </c>
      <c r="K832" s="10" t="s">
        <v>4765</v>
      </c>
      <c r="L832" s="10" t="s">
        <v>4784</v>
      </c>
      <c r="M832" s="31" t="s">
        <v>43</v>
      </c>
      <c r="N832" s="10" t="s">
        <v>4767</v>
      </c>
      <c r="O832" s="10" t="s">
        <v>4768</v>
      </c>
      <c r="P832" s="12"/>
      <c r="Q832" s="13"/>
      <c r="R832" s="12"/>
      <c r="S832" s="12"/>
      <c r="T832" s="12"/>
      <c r="U832" s="12"/>
      <c r="V832" s="12"/>
      <c r="W832" s="12"/>
      <c r="X832" s="13"/>
      <c r="Y832" s="6" t="s">
        <v>4518</v>
      </c>
      <c r="Z832" s="9" t="s">
        <v>4785</v>
      </c>
      <c r="AA832" s="12" t="str">
        <f t="shared" si="1"/>
        <v>{
    "id": "M6-EyP-20a-E-1-EN-EN",
    "stimulus": "&lt;p&gt;Calculate the interquartile range for this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"template": "&lt;p&gt;Interquartile range = {{response}}&lt;/p&gt;",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v>
      </c>
      <c r="AB832" s="13" t="str">
        <f t="shared" si="2"/>
        <v>M6-EyP-20a-E-1</v>
      </c>
      <c r="AC832" s="13" t="str">
        <f t="shared" si="3"/>
        <v>M6-EyP-20a-E-1-EN</v>
      </c>
      <c r="AD832" s="13"/>
      <c r="AE832" s="13"/>
      <c r="AF832" s="8"/>
      <c r="AG832" s="8" t="s">
        <v>49</v>
      </c>
    </row>
    <row r="833" ht="112.5" customHeight="1">
      <c r="A833" s="6" t="s">
        <v>4762</v>
      </c>
      <c r="B833" s="11" t="s">
        <v>4763</v>
      </c>
      <c r="C833" s="8" t="s">
        <v>50</v>
      </c>
      <c r="D833" s="7" t="s">
        <v>36</v>
      </c>
      <c r="E833" s="6"/>
      <c r="F833" s="10" t="s">
        <v>4786</v>
      </c>
      <c r="G833" s="10" t="s">
        <v>4783</v>
      </c>
      <c r="H833" s="10"/>
      <c r="I833" s="6" t="s">
        <v>212</v>
      </c>
      <c r="J833" s="6" t="s">
        <v>103</v>
      </c>
      <c r="K833" s="10" t="s">
        <v>4771</v>
      </c>
      <c r="L833" s="10" t="s">
        <v>4787</v>
      </c>
      <c r="M833" s="31" t="s">
        <v>43</v>
      </c>
      <c r="N833" s="10" t="s">
        <v>4773</v>
      </c>
      <c r="O833" s="10" t="s">
        <v>4774</v>
      </c>
      <c r="P833" s="12"/>
      <c r="Q833" s="13"/>
      <c r="R833" s="12"/>
      <c r="S833" s="12"/>
      <c r="T833" s="12"/>
      <c r="U833" s="12"/>
      <c r="V833" s="12"/>
      <c r="W833" s="12"/>
      <c r="X833" s="13"/>
      <c r="Y833" s="6" t="s">
        <v>4518</v>
      </c>
      <c r="Z833" s="9" t="s">
        <v>4788</v>
      </c>
      <c r="AA833" s="12" t="str">
        <f t="shared" si="1"/>
        <v>{
    "id": "M6-EyP-20a-E-2-EN-EN",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"&lt;p&gt;Interquartile range = {{response}}&lt;/p&gt;",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v>
      </c>
      <c r="AB833" s="13" t="str">
        <f t="shared" si="2"/>
        <v>M6-EyP-20a-E-2</v>
      </c>
      <c r="AC833" s="13" t="str">
        <f t="shared" si="3"/>
        <v>M6-EyP-20a-E-2-EN</v>
      </c>
      <c r="AD833" s="13"/>
      <c r="AE833" s="13"/>
      <c r="AF833" s="8"/>
      <c r="AG833" s="8" t="s">
        <v>49</v>
      </c>
    </row>
    <row r="834" ht="112.5" customHeight="1">
      <c r="A834" s="6" t="s">
        <v>4762</v>
      </c>
      <c r="B834" s="11" t="s">
        <v>4763</v>
      </c>
      <c r="C834" s="8" t="s">
        <v>50</v>
      </c>
      <c r="D834" s="7" t="s">
        <v>36</v>
      </c>
      <c r="E834" s="6"/>
      <c r="F834" s="10" t="s">
        <v>4789</v>
      </c>
      <c r="G834" s="10" t="s">
        <v>4783</v>
      </c>
      <c r="H834" s="10"/>
      <c r="I834" s="6" t="s">
        <v>212</v>
      </c>
      <c r="J834" s="6" t="s">
        <v>103</v>
      </c>
      <c r="K834" s="11" t="s">
        <v>4790</v>
      </c>
      <c r="L834" s="10" t="s">
        <v>4791</v>
      </c>
      <c r="M834" s="31" t="s">
        <v>43</v>
      </c>
      <c r="N834" s="10" t="s">
        <v>4779</v>
      </c>
      <c r="O834" s="10" t="s">
        <v>4780</v>
      </c>
      <c r="P834" s="12"/>
      <c r="Q834" s="13"/>
      <c r="R834" s="12"/>
      <c r="S834" s="12"/>
      <c r="T834" s="12"/>
      <c r="U834" s="12"/>
      <c r="V834" s="12"/>
      <c r="W834" s="12"/>
      <c r="X834" s="13"/>
      <c r="Y834" s="6" t="s">
        <v>4518</v>
      </c>
      <c r="Z834" s="9" t="s">
        <v>4792</v>
      </c>
      <c r="AA834" s="12" t="str">
        <f t="shared" si="1"/>
        <v>{
    "id": "M6-EyP-20a-E-3-EN-EN",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"&lt;p&gt;Interquartile range = {{response}}&lt;/p&gt;",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v>
      </c>
      <c r="AB834" s="13" t="str">
        <f t="shared" si="2"/>
        <v>M6-EyP-20a-E-3</v>
      </c>
      <c r="AC834" s="13" t="str">
        <f t="shared" si="3"/>
        <v>M6-EyP-20a-E-3-EN</v>
      </c>
      <c r="AD834" s="13"/>
      <c r="AE834" s="13"/>
      <c r="AF834" s="8"/>
      <c r="AG834" s="8" t="s">
        <v>49</v>
      </c>
    </row>
    <row r="835" ht="112.5" customHeight="1">
      <c r="A835" s="8" t="s">
        <v>4793</v>
      </c>
      <c r="B835" s="11" t="s">
        <v>4794</v>
      </c>
      <c r="C835" s="8" t="s">
        <v>35</v>
      </c>
      <c r="D835" s="7" t="s">
        <v>36</v>
      </c>
      <c r="E835" s="6"/>
      <c r="F835" s="11" t="s">
        <v>4795</v>
      </c>
      <c r="G835" s="10"/>
      <c r="H835" s="10"/>
      <c r="I835" s="6"/>
      <c r="J835" s="6" t="s">
        <v>162</v>
      </c>
      <c r="K835" s="11" t="s">
        <v>4796</v>
      </c>
      <c r="L835" s="10"/>
      <c r="M835" s="14" t="s">
        <v>43</v>
      </c>
      <c r="N835" s="10" t="s">
        <v>4797</v>
      </c>
      <c r="O835" s="11" t="s">
        <v>4798</v>
      </c>
      <c r="P835" s="12"/>
      <c r="Q835" s="13"/>
      <c r="R835" s="12"/>
      <c r="S835" s="12"/>
      <c r="T835" s="12"/>
      <c r="U835" s="12"/>
      <c r="V835" s="12"/>
      <c r="W835" s="12"/>
      <c r="X835" s="13"/>
      <c r="Y835" s="6" t="s">
        <v>4518</v>
      </c>
      <c r="Z835" s="9" t="s">
        <v>4799</v>
      </c>
      <c r="AA835" s="12" t="str">
        <f t="shared" si="1"/>
        <v>{"id":"M6-EyP-21a-I-1-EN-EN","stimulus":"&lt;p&gt;Three collectors had {{Q1}}, {{Q2}}, and {{Q3}} coins respectively. The first one has bought {{Q4}} more coins. How does this affect the mean and the median?&lt;/p&gt;","hint":"&lt;p&gt;The &lt;b&gt;mean&lt;/b&gt; is the result of adding all the values and dividing it by the number of data points.&lt;/p&gt;&lt;p&gt;The &lt;b&gt;median&lt;/b&gt; is the value in the middle position of a data set.&lt;/p&gt;","feedback":"&lt;p&gt;The &lt;b&gt;mean&lt;/b&gt; is the result of adding all the values and dividing it by the number of data points. Since one of the values has increased, the mean has to increase.&lt;/p&gt;&lt;p&gt;The &lt;b&gt;median&lt;/b&gt; is the value in the middle position of a data set. Since one of the extremes has increased, the middle value remains the same.&lt;/p&gt;","seed":{"parameters":[{"name":"Q1","label":null,"min":40,"max":50,"step":1},{"name":"Q2","label":null,"min":10,"max":39,"step":1},{"name":"Q3","label":null,"min":10,"max":39,"step":1},{"name":"Q4","label":null,"min":10,"max":20,"step":1}],"calculated":[{"name":"A1","label":"The mean increases and the median remains the same.","function":""},{"name":"A2","label":"The mean decreases and the median remains the same.","function":"","incorrect":true},{"name":"A3","label":"The mean remains the same and the median increases.","function":"","incorrect":true},{"name":"A4","label":"The mean remains the same and the median decreases.","function":"","incorrect":true},{"name":"A5","label":"The mean and the median increase.","function":"","incorrect":true},{"name":"A6","label":"The mean and the median decrease.","function":"","incorrect":true},{"name":"A7","label":"The mean decreases and the median increases.","function":"","incorrect":true},{"name":"A8","label":"The mean increases and the median decreases.","function":"","incorrect":true},{"name":"A9","label":"The mean and the median remain the same.","function":"","incorrect":true}],"uniques":true},"algorithm":{"name":"trueFalse","template":"Multiple choice – standard","params":{"countCorrect":1,"countIncorrect":2,"showCheckIcon":true}}}</v>
      </c>
      <c r="AB835" s="13" t="str">
        <f t="shared" si="2"/>
        <v>M6-EyP-21a-I-1</v>
      </c>
      <c r="AC835" s="13" t="str">
        <f t="shared" si="3"/>
        <v>M6-EyP-21a-I-1-EN</v>
      </c>
      <c r="AD835" s="8" t="s">
        <v>47</v>
      </c>
      <c r="AE835" s="13"/>
      <c r="AF835" s="8"/>
      <c r="AG835" s="8" t="s">
        <v>49</v>
      </c>
    </row>
    <row r="836" ht="112.5" customHeight="1">
      <c r="A836" s="8" t="s">
        <v>4793</v>
      </c>
      <c r="B836" s="11" t="s">
        <v>4794</v>
      </c>
      <c r="C836" s="8" t="s">
        <v>35</v>
      </c>
      <c r="D836" s="7" t="s">
        <v>36</v>
      </c>
      <c r="E836" s="6"/>
      <c r="F836" s="11" t="s">
        <v>4800</v>
      </c>
      <c r="G836" s="10"/>
      <c r="H836" s="10"/>
      <c r="I836" s="6"/>
      <c r="J836" s="6" t="s">
        <v>162</v>
      </c>
      <c r="K836" s="11" t="s">
        <v>4801</v>
      </c>
      <c r="L836" s="10"/>
      <c r="M836" s="14" t="s">
        <v>43</v>
      </c>
      <c r="N836" s="10" t="s">
        <v>4797</v>
      </c>
      <c r="O836" s="11" t="s">
        <v>4802</v>
      </c>
      <c r="P836" s="12"/>
      <c r="Q836" s="13"/>
      <c r="R836" s="12"/>
      <c r="S836" s="12"/>
      <c r="T836" s="12"/>
      <c r="U836" s="12"/>
      <c r="V836" s="12"/>
      <c r="W836" s="12"/>
      <c r="X836" s="13"/>
      <c r="Y836" s="6" t="s">
        <v>4518</v>
      </c>
      <c r="Z836" s="9" t="s">
        <v>4803</v>
      </c>
      <c r="AA836" s="12" t="str">
        <f t="shared" si="1"/>
        <v>{"id":"M6-EyP-21a-I-2-EN-EN","stimulus":"&lt;p&gt;In a group of four friends, three of them have between {{T1}} and {{T2}} photographs each, while the fourth has only {{Q3}}. If the latter lost all their photos, how would it affect the mean and the median?&lt;/p&gt;","hint":"&lt;p&gt;The &lt;b&gt;mean&lt;/b&gt; is the result of adding all the values and dividing it by the number of data points.&lt;/p&gt;&lt;p&gt;The &lt;b&gt;median&lt;/b&gt; is the value in the central position of a data set.&lt;/p&gt;","feedback":"&lt;p&gt;The &lt;b&gt;mean&lt;/b&gt; is the result of adding all the values and dividing it by the number of data points. As the lowest value in the group disappears, the mean increases.&lt;/p&gt;&lt;p&gt;The &lt;b&gt;median&lt;/b&gt; is the value in the central position of a data set. Since we go from 4 values to 3 values because the lowest value disappears, the central position moves upward.&lt;/p&gt;","seed":{"parameters":[{"name":"Q1","label":null,"min":100,"max":200,"step":5},{"name":"Q2","label":null,"min":100,"max":200,"step":5},{"name":"Q3","label":null,"min":10,"max":50,"step":1}],"calculated":[{"name":"T1","label":"{{function}}","function":"math.min({{Q1}}, {{Q2}})","temp":true},{"name":"T2","label":"{{function}}","function":"math.max({{Q1}}, {{Q2}})","temp":true},{"name":"A1","label":"The mean increases, and the median remains the same.","function":"","incorrect":true},{"name":"A2","label":"The mean decreases, and the median remains the same.","function":"","incorrect":true},{"name":"A3","label":"The mean remains the same, and the median increases.","function":"","incorrect":true},{"name":"A4","label":"The mean remains the same, and the median decreases.","function":"","incorrect":true},{"name":"A5","label":"Both mean and median increase.","function":""},{"name":"A6","label":"Both mean and median decrease.","function":"","incorrect":true},{"name":"A7","label":"The mean decreases, and the median increases.","function":"","incorrect":true},{"name":"A8","label":"The mean increases, and the median decreases.","function":"","incorrect":true},{"name":"A9","label":"Both mean and median remain the same.","function":"","incorrect":true}],"uniques":true},"algorithm":{"name":"trueFalse","template":"Multiple choice – standard","params":{"countCorrect":1,"countIncorrect":2,"showCheckIcon":true}}}</v>
      </c>
      <c r="AB836" s="13" t="str">
        <f t="shared" si="2"/>
        <v>M6-EyP-21a-I-2</v>
      </c>
      <c r="AC836" s="13" t="str">
        <f t="shared" si="3"/>
        <v>M6-EyP-21a-I-2-EN</v>
      </c>
      <c r="AD836" s="8" t="s">
        <v>47</v>
      </c>
      <c r="AE836" s="13"/>
      <c r="AF836" s="8"/>
      <c r="AG836" s="8" t="s">
        <v>49</v>
      </c>
    </row>
    <row r="837" ht="112.5" customHeight="1">
      <c r="A837" s="8" t="s">
        <v>4793</v>
      </c>
      <c r="B837" s="11" t="s">
        <v>4794</v>
      </c>
      <c r="C837" s="8" t="s">
        <v>35</v>
      </c>
      <c r="D837" s="7" t="s">
        <v>36</v>
      </c>
      <c r="E837" s="6"/>
      <c r="F837" s="11" t="s">
        <v>4804</v>
      </c>
      <c r="G837" s="10"/>
      <c r="H837" s="10"/>
      <c r="I837" s="6"/>
      <c r="J837" s="6" t="s">
        <v>162</v>
      </c>
      <c r="K837" s="11" t="s">
        <v>4805</v>
      </c>
      <c r="L837" s="10"/>
      <c r="M837" s="14" t="s">
        <v>43</v>
      </c>
      <c r="N837" s="10" t="s">
        <v>4797</v>
      </c>
      <c r="O837" s="10" t="s">
        <v>4806</v>
      </c>
      <c r="P837" s="12"/>
      <c r="Q837" s="13"/>
      <c r="R837" s="12"/>
      <c r="S837" s="12"/>
      <c r="T837" s="12"/>
      <c r="U837" s="12"/>
      <c r="V837" s="12"/>
      <c r="W837" s="12"/>
      <c r="X837" s="13"/>
      <c r="Y837" s="6" t="s">
        <v>4518</v>
      </c>
      <c r="Z837" s="9" t="s">
        <v>4807</v>
      </c>
      <c r="AA837" s="12" t="str">
        <f t="shared" si="1"/>
        <v>{"id":"M6-EyP-21a-I-3-EN-EN","stimulus":"&lt;p&gt;Four friends have between ${{T1}} and ${{T2}} each. If the one who has the least had ${{Q3}} taken away, how would it affect the average and the median?&lt;/p&gt;","hint":"&lt;p&gt;The &lt;b&gt;average&lt;/b&gt; is the result of adding all the values ​​and dividing it by the number of data.&lt;/p&gt;&lt;p&gt;The &lt;b&gt;median&lt;/b&gt; is the value in the central position of a set of data.&lt;/p&gt;","feedback":"&lt;p&gt;The &lt;b&gt;average&lt;/b&gt; is the result of adding all the values ​​and dividing it by the number of data. Since the value has decreased, the average must decrease.&lt;/p&gt;&lt;p&gt;The &lt;b&gt;median&lt;/b&gt; is the value in the central position of a set of data. Since the value has dropped at one of the ends, the central value remains the same.&lt;/p&gt;","seed":{"parameters":[{"name":"Q1","label":null,"min":10,"max":30,"step":1},{"name":"Q2","label":null,"min":10,"max":30,"step":1},{"name":"Q3","label":null,"min":1,"max":9,"step":1}],"calculated":[{"name":"T1","label":"{{function}}","function":"math.min({{Q1}}, {{Q2}})","temp":true},{"name":"T2","label":"{{function}}","function":"math.max({{Q1}}, {{Q2}})","temp":true},{"name":"A1","label":"The average increases and the median remains the same.","function":"","incorrect":true},{"name":"A2","label":"The average decreases and the median remains the same.","function":""},{"name":"A3","label":"The average remains the same and the median increases.","function":"","incorrect":true},{"name":"A4","label":"The average remains the same and the median decreases.","function":"","incorrect":true},{"name":"A5","label":"The average and the median increase.","function":"","incorrect":true},{"name":"A6","label":"The average and the median decrease.","function":"","incorrect":true},{"name":"A7","label":"The average decreases and the median increases.","function":"","incorrect":true},{"name":"A8","label":"The average increases and the median decreases.","function":"","incorrect":true},{"name":"A9","label":"The average and the median remain the same.","function":"","incorrect":true}],"uniques":true},"algorithm":{"name":"trueFalse","template":"Multiple choice – standard","params":{"countCorrect":1,"countIncorrect":2,"showCheckIcon":true}}}</v>
      </c>
      <c r="AB837" s="13" t="str">
        <f t="shared" si="2"/>
        <v>M6-EyP-21a-I-3</v>
      </c>
      <c r="AC837" s="13" t="str">
        <f t="shared" si="3"/>
        <v>M6-EyP-21a-I-3-EN</v>
      </c>
      <c r="AD837" s="8" t="s">
        <v>47</v>
      </c>
      <c r="AE837" s="13"/>
      <c r="AF837" s="8"/>
      <c r="AG837" s="8" t="s">
        <v>49</v>
      </c>
    </row>
    <row r="838" ht="112.5" customHeight="1">
      <c r="A838" s="6" t="s">
        <v>4808</v>
      </c>
      <c r="B838" s="10" t="s">
        <v>4809</v>
      </c>
      <c r="C838" s="8" t="s">
        <v>35</v>
      </c>
      <c r="D838" s="7" t="s">
        <v>36</v>
      </c>
      <c r="E838" s="14"/>
      <c r="F838" s="14" t="s">
        <v>4810</v>
      </c>
      <c r="G838" s="14" t="s">
        <v>4811</v>
      </c>
      <c r="H838" s="14"/>
      <c r="I838" s="13" t="s">
        <v>212</v>
      </c>
      <c r="J838" s="13" t="s">
        <v>196</v>
      </c>
      <c r="K838" s="14" t="s">
        <v>4812</v>
      </c>
      <c r="L838" s="14" t="s">
        <v>4813</v>
      </c>
      <c r="M838" s="31" t="s">
        <v>43</v>
      </c>
      <c r="N838" s="14" t="s">
        <v>4814</v>
      </c>
      <c r="O838" s="14" t="s">
        <v>4815</v>
      </c>
      <c r="P838" s="12"/>
      <c r="Q838" s="13"/>
      <c r="R838" s="12"/>
      <c r="S838" s="12"/>
      <c r="T838" s="12"/>
      <c r="U838" s="12"/>
      <c r="V838" s="12"/>
      <c r="W838" s="12"/>
      <c r="X838" s="13"/>
      <c r="Y838" s="6" t="s">
        <v>4518</v>
      </c>
      <c r="Z838" s="9" t="s">
        <v>4816</v>
      </c>
      <c r="AA838" s="12" t="str">
        <f t="shared" si="1"/>
        <v>{
    "id": "M6-EyP-22a-I-1-EN-EN",
    "stimulus": "&lt;p&gt;The diagram below represents the number of people who have gone to a gym in the past week. Each point represents {{Q6}} people. Complete the following sentence with the correct answer.&lt;/p&gt;&lt;div style=\"display:flex; justify-content:center;\"&gt;&lt;div class=\"fr-chart\" data-chart='{\"type\": \"pictograph\", \"series\": [{\"img\": \"{{Q1.img}}\", \"value\":{{Q1}}},{\"img\": \"{{Q2.img}}\", \"value\":{{Q2}}},{\"img\": \"{{Q3.img}}\", \"value\":{{Q3}}}, {\"img\": \"{{Q4.img}}\" , \"value\":{{Q4}} }, {\"img\": \"{{Q5.img}}\", \"value\":{{Q5}}}], \"labels\":[\"{{Q1.label}}\",\"{{Q2.label}}\",\"{{Q3.label}}\",\"{{Q4.label}}\",\"{{Q5.label}}\"]}'&gt;&lt;/div&gt;&lt;/div&gt;",
    "template": "&lt;p&gt;Throughout the week, {{response}} people went to that gym.&lt;/p&gt;",
    "hint": "&lt;p&gt;Each dot represents {{Q6}} people.&lt;/p&gt;",
    "feedback": "&lt;p&gt;Each dot represents {{Q6}} people. So:&lt;/p&gt;&lt;p style=\"text-align: center\"&gt;{{Q1}} + {{Q2}} + {{Q3}} + {{Q4}} + {{Q5}} = {{T1}}&lt;/p&gt;&lt;p style=\"text-align: center\"&gt;{{T1}} × {{Q6}} = {{A1}}&lt;/p&gt;",
    "seed": {
        "parameters": [
            {
                "name": "Q1",
                "label": "Monday",
                "img": "https://blueberry-assets.oneclick.es/M2_EyP_6b_1.png",
                "min": 1,
                "max": 5,
                "step": 1
            },
            {
                "name": "Q2",
                "label": "Tuesday",
                "img": "https://blueberry-assets.oneclick.es/M2_EyP_6b_1.png",
                "min": 1,
                "max": 5,
                "step": 1
            },
            {
                "name": "Q3",
                "label": "Wednesday",
                "img": "https://blueberry-assets.oneclick.es/M2_EyP_6b_1.png",
                "min": 1,
                "max": 5,
                "step": 1
            },
            {
                "name": "Q4",
                "label": "Thursday",
                "img": "https://blueberry-assets.oneclick.es/M2_EyP_6b_1.png",
                "min": 1,
                "max": 5,
                "step": 1
            },
            {
                "name": "Q5",
                "label": "Friday",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v>
      </c>
      <c r="AB838" s="13" t="str">
        <f t="shared" si="2"/>
        <v>M6-EyP-22a-I-1</v>
      </c>
      <c r="AC838" s="13" t="str">
        <f t="shared" si="3"/>
        <v>M6-EyP-22a-I-1-EN</v>
      </c>
      <c r="AD838" s="13"/>
      <c r="AE838" s="13"/>
      <c r="AF838" s="8"/>
      <c r="AG838" s="8" t="s">
        <v>49</v>
      </c>
    </row>
    <row r="839" ht="112.5" customHeight="1">
      <c r="A839" s="6" t="s">
        <v>4808</v>
      </c>
      <c r="B839" s="10" t="s">
        <v>4809</v>
      </c>
      <c r="C839" s="8" t="s">
        <v>35</v>
      </c>
      <c r="D839" s="7" t="s">
        <v>36</v>
      </c>
      <c r="E839" s="14"/>
      <c r="F839" s="14" t="s">
        <v>4817</v>
      </c>
      <c r="G839" s="14" t="s">
        <v>4818</v>
      </c>
      <c r="H839" s="14"/>
      <c r="I839" s="13" t="s">
        <v>212</v>
      </c>
      <c r="J839" s="13" t="s">
        <v>196</v>
      </c>
      <c r="K839" s="14" t="s">
        <v>4819</v>
      </c>
      <c r="L839" s="14" t="s">
        <v>4820</v>
      </c>
      <c r="M839" s="31" t="s">
        <v>43</v>
      </c>
      <c r="N839" s="14" t="s">
        <v>4821</v>
      </c>
      <c r="O839" s="14" t="s">
        <v>4822</v>
      </c>
      <c r="P839" s="12"/>
      <c r="Q839" s="13"/>
      <c r="R839" s="12"/>
      <c r="S839" s="12"/>
      <c r="T839" s="12"/>
      <c r="U839" s="12"/>
      <c r="V839" s="12"/>
      <c r="W839" s="12"/>
      <c r="X839" s="13"/>
      <c r="Y839" s="6" t="s">
        <v>4518</v>
      </c>
      <c r="Z839" s="9" t="s">
        <v>4823</v>
      </c>
      <c r="AA839" s="12" t="str">
        <f t="shared" si="1"/>
        <v>{
    "id": "M6-EyP-22a-I-2-EN-EN",
    "stimulus": "&lt;p&gt;In the following frequency curve, the number of movies that these children have seen during the last month has been recorded. Complete the following sentence with the correct answer.&lt;/p&gt;&lt;div style=\"display:flex; justify-content:center;\"&gt;&lt;div class=\"fr-chart ct-chart ct-minor-seventh\" data-chart ='{\"type\": \"line\", \"series\": [{\"name\": \"Movies\", \"data\": [{{Q1}}, {{Q2}}, {{Q3}}, {{Q4}}]}], \"labels\":[\"{{Q5}}\", \"{{Q6}}\", \"{{Q7}}\", \"{{Q8}}\"], \"options\": { \"low\":0, \"axisY\": {\"onlyInteger\": true}}}'&gt;&lt;/div&gt;&lt;/div&gt;",
    "template": "&lt;p&gt;These children have seen {{response}} movies.&lt;/p&gt;",
    "hint": "&lt;p&gt;The height that the curve reaches represents the number of movies that each person has seen.&lt;/p&gt;",
    "feedback": "&lt;p&gt;The height the curve reaches represents the number of movies each person has seen. Therefore:&lt;/p&gt;&lt;p style=\"text-align: center\"&gt;{{Q1}} + {{Q2}} + {{Q3}} + {{Q4}} = {{A1}}&lt;/ p&gt;",
    "seed": {
        "parameters": [
            {
                "name": "Q1",
                "label": "",
                "min": 0,
                "max": 10,
                "step": 1
            },
            {
                "name": "Q2",
                "label": "",
                "min": 0,
                "max": 10,
                "step": 1
            },
            {
                "name": "Q3",
                "label": "",
                "min": 0,
                "max": 10,
                "step": 1
            },
            {
                "name": "Q4",
                "label": "",
                "min": 0,
                "max": 10,
                "step": 1
            },
            {
                "name": "Q5",
                "label": "",
                "list": [
                    "Sonia",
                    "Hugh",
                    "Anna",
                    "Manuel",
                    "Emma",
                    "Jennifer",
                    "Bryan"
                ]
            },
            {
                "name": "Q6",
                "label": "",
                "list": [
                    "Sonia",
                    "Hugh",
                    "Anna",
                    "Manuel",
                    "Emma",
                    "Jennifer",
                    "Bryan"
                ]
            },
            {
                "name": "Q7",
                "label": "",
                "list": [
                    "Sonia",
                    "Hugh",
                    "Anna",
                    "Manuel",
                    "Emma",
                    "Jennifer",
                    "Bryan"
                ]
            },
            {
                "name": "Q8",
                "label": "",
                "list": [
                    "Sonia",
                    "Hugh",
                    "Anna",
                    "Manuel",
                    "Emma",
                    "Jennifer",
                    "Bryan"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v>
      </c>
      <c r="AB839" s="13" t="str">
        <f t="shared" si="2"/>
        <v>M6-EyP-22a-I-2</v>
      </c>
      <c r="AC839" s="13" t="str">
        <f t="shared" si="3"/>
        <v>M6-EyP-22a-I-2-EN</v>
      </c>
      <c r="AD839" s="13"/>
      <c r="AE839" s="13"/>
      <c r="AF839" s="8"/>
      <c r="AG839" s="8" t="s">
        <v>49</v>
      </c>
    </row>
    <row r="840" ht="112.5" customHeight="1">
      <c r="A840" s="6" t="s">
        <v>4808</v>
      </c>
      <c r="B840" s="10" t="s">
        <v>4809</v>
      </c>
      <c r="C840" s="8" t="s">
        <v>35</v>
      </c>
      <c r="D840" s="7" t="s">
        <v>36</v>
      </c>
      <c r="E840" s="6"/>
      <c r="F840" s="10" t="s">
        <v>4824</v>
      </c>
      <c r="G840" s="10" t="s">
        <v>4825</v>
      </c>
      <c r="H840" s="10"/>
      <c r="I840" s="6" t="s">
        <v>212</v>
      </c>
      <c r="J840" s="6" t="s">
        <v>196</v>
      </c>
      <c r="K840" s="11" t="s">
        <v>4826</v>
      </c>
      <c r="L840" s="10" t="s">
        <v>4827</v>
      </c>
      <c r="M840" s="31" t="s">
        <v>43</v>
      </c>
      <c r="N840" s="10" t="s">
        <v>4828</v>
      </c>
      <c r="O840" s="10" t="s">
        <v>4829</v>
      </c>
      <c r="P840" s="12"/>
      <c r="Q840" s="13"/>
      <c r="R840" s="12"/>
      <c r="S840" s="12"/>
      <c r="T840" s="12"/>
      <c r="U840" s="12"/>
      <c r="V840" s="12"/>
      <c r="W840" s="12"/>
      <c r="X840" s="13"/>
      <c r="Y840" s="6" t="s">
        <v>4518</v>
      </c>
      <c r="Z840" s="9" t="s">
        <v>4830</v>
      </c>
      <c r="AA840" s="12" t="str">
        <f t="shared" si="1"/>
        <v>{
    "id": "M6-EyP-22a-I-3-EN-EN",
    "stimulus": "&lt;p&gt;An educational website sends teachers a graph like this with the number of activities their students do each day. How many have these 5 students made in total? Drag the correct amount.&lt;/p&gt;&lt;div style=\"display:flex; justify-content:center;\"&gt;&lt;div class=\"fr-chart ct-chart ct-minor-seventh\" data-chart='{\"type\": \"bar\", \"series\": [{\"name\": \"Activities\", \"data\": [{{Q1}}, {{Q2}}, {{Q3}}, {{Q4}}, {{Q5}}]}], \"labels\":[\"{{Q6}}\", \"{{Q7}}\", \"{{Q8}}\", \"{{Q9}}\", \"{{Q10}}\"], \"options\": {\"low\":0, \"axisY\": {\"onlyInteger\": true}}}'&gt;&lt;/div&gt;&lt;/div&gt;",
    "template": "&lt;p&gt;They have done {{response}} activities.&lt;/p&gt;",
    "hint": "&lt;p&gt;The height that each bar reaches represents the number of activities that each one has done.&lt;/p&gt;",
    "feedback": "&lt;p&gt;The height each bar reaches represents the number of activities each one has done. 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v>
      </c>
      <c r="AB840" s="13" t="str">
        <f t="shared" si="2"/>
        <v>M6-EyP-22a-I-3</v>
      </c>
      <c r="AC840" s="13" t="str">
        <f t="shared" si="3"/>
        <v>M6-EyP-22a-I-3-EN</v>
      </c>
      <c r="AD840" s="13"/>
      <c r="AE840" s="13"/>
      <c r="AF840" s="8"/>
      <c r="AG840" s="8" t="s">
        <v>49</v>
      </c>
    </row>
    <row r="841" ht="112.5" customHeight="1">
      <c r="A841" s="6" t="s">
        <v>4808</v>
      </c>
      <c r="B841" s="10" t="s">
        <v>4809</v>
      </c>
      <c r="C841" s="8" t="s">
        <v>50</v>
      </c>
      <c r="D841" s="7" t="s">
        <v>36</v>
      </c>
      <c r="E841" s="6"/>
      <c r="F841" s="10" t="s">
        <v>4831</v>
      </c>
      <c r="G841" s="25" t="s">
        <v>4832</v>
      </c>
      <c r="H841" s="10"/>
      <c r="I841" s="6" t="s">
        <v>212</v>
      </c>
      <c r="J841" s="6" t="s">
        <v>168</v>
      </c>
      <c r="K841" s="10" t="s">
        <v>4833</v>
      </c>
      <c r="L841" s="10" t="s">
        <v>4834</v>
      </c>
      <c r="M841" s="31" t="s">
        <v>43</v>
      </c>
      <c r="N841" s="10" t="s">
        <v>4835</v>
      </c>
      <c r="O841" s="11" t="s">
        <v>4836</v>
      </c>
      <c r="P841" s="12"/>
      <c r="Q841" s="13"/>
      <c r="R841" s="12"/>
      <c r="S841" s="12"/>
      <c r="T841" s="12"/>
      <c r="U841" s="12"/>
      <c r="V841" s="12"/>
      <c r="W841" s="12"/>
      <c r="X841" s="13"/>
      <c r="Y841" s="6" t="s">
        <v>4518</v>
      </c>
      <c r="Z841" s="9" t="s">
        <v>4837</v>
      </c>
      <c r="AA841" s="12" t="str">
        <f t="shared" si="1"/>
        <v>{
    "id": "M6-EyP-22a-E-1-EN-EN",
    "stimulus": "&lt;p&gt;Four friends have created this chart to record the fruit they have eaten in the past week. If each icon represents {{Q9}} pieces of fruit, how many pieces of fruit have they eaten in total?&lt;/p&gt;&lt;div style=\"display:flex; justify-content:center;\"&gt;&lt;div class=\"fr-chart\" data-chart='{\"type\": \"pictograph\", \"series\": [{\"img\": \"{{Q1.img}}\", \"value\":{{Q1}} },{\"img\": \"{{Q2.img}}\", \"value\":{{Q2}}},{\"img\": \"{{Q3.img}}\", \"value\":{{Q3}} }, {\"img\": \"{{Q4.img}}\", \"value\":{{Q4}} }], \"labels\":[\"{{Q5}}\", \"{{Q6}}\", \"{{Q7}}\", \"{{Q8}}\"]}'&gt;&lt;/div&gt;&lt;/div&gt;",
    "template": "&lt;p&gt;Together they ate {{response}} pieces of fruit.&lt;/p&gt;",
    "hint": "&lt;p&gt;Each column of icons represents the number of pieces of fruit in each one.&lt;/p&gt;",
    "feedback": "&lt;p&gt;Each column of icons represents the number of pieces of fruit in each. Therefore:&lt;/p&gt;&lt;p style=\"text-align: center\"&gt;{{Q1}} + {{Q2}} + {{Q3}} + {{Q4}} = {{T1}}&lt;/ 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"Betty",
                    "Ashley"
                ]
            },
            {
                "name": "Q6",
                "label": "",
                "list": [
                    "David",
                    "Gloria",
                    "Óscar",
                    "Betty",
                    "Ashley"
                ]
            },
            {
                "name": "Q7",
                "label": "Viernes",
                "list": [
                    "David",
                    "Gloria",
                    "Óscar",
                    "Betty",
                    "Ashley"
                ]
            },
            {
                "name": "Q8",
                "label": "",
                "list": [
                    "David",
                    "Gloria",
                    "Óscar",
                    "Betty",
                    "Ashley"
                ]
            },
            {
                "name": "Q9",
                "label": "",
                "min": 2,
                "max": 3,
                "step": 1
            }
        ],
        "calculated": [
            {
                "name": "T1",
                "label": "{{function}}",
                "function": "{{Q1}}+{{Q2}}+{{Q3}}+{{Q4}}",
                "temp": "true"
            },
            {
                "name": "A1",
                "label": "{{function}}",
                "function": "{{T1}}*{{Q9}}"
            }
        ],
        "uniques": true
    },
    "algorithm": {
        "name": "calculateOperation",
        "params": {
            "method": "equivLiteral",
            "keyboard": "NUMERICAL"
        }
    }
}</v>
      </c>
      <c r="AB841" s="13" t="str">
        <f t="shared" si="2"/>
        <v>M6-EyP-22a-E-1</v>
      </c>
      <c r="AC841" s="13" t="str">
        <f t="shared" si="3"/>
        <v>M6-EyP-22a-E-1-EN</v>
      </c>
      <c r="AD841" s="13"/>
      <c r="AE841" s="13"/>
      <c r="AF841" s="8"/>
      <c r="AG841" s="8" t="s">
        <v>49</v>
      </c>
    </row>
    <row r="842" ht="112.5" customHeight="1">
      <c r="A842" s="6" t="s">
        <v>4808</v>
      </c>
      <c r="B842" s="10" t="s">
        <v>4809</v>
      </c>
      <c r="C842" s="8" t="s">
        <v>50</v>
      </c>
      <c r="D842" s="7" t="s">
        <v>36</v>
      </c>
      <c r="E842" s="6"/>
      <c r="F842" s="10" t="s">
        <v>4838</v>
      </c>
      <c r="G842" s="10" t="s">
        <v>4839</v>
      </c>
      <c r="H842" s="10"/>
      <c r="I842" s="6" t="s">
        <v>212</v>
      </c>
      <c r="J842" s="6" t="s">
        <v>168</v>
      </c>
      <c r="K842" s="10" t="s">
        <v>4840</v>
      </c>
      <c r="L842" s="10" t="s">
        <v>4841</v>
      </c>
      <c r="M842" s="31" t="s">
        <v>43</v>
      </c>
      <c r="N842" s="10" t="s">
        <v>4842</v>
      </c>
      <c r="O842" s="10" t="s">
        <v>4843</v>
      </c>
      <c r="P842" s="12"/>
      <c r="Q842" s="13"/>
      <c r="R842" s="12"/>
      <c r="S842" s="12"/>
      <c r="T842" s="12"/>
      <c r="U842" s="12"/>
      <c r="V842" s="12"/>
      <c r="W842" s="12"/>
      <c r="X842" s="13"/>
      <c r="Y842" s="6" t="s">
        <v>4518</v>
      </c>
      <c r="Z842" s="9" t="s">
        <v>4844</v>
      </c>
      <c r="AA842" s="12" t="str">
        <f t="shared" si="1"/>
        <v>{
    "id": "M6-EyP-22a-E-2-EN-EN",
    "stimulus": "&lt;p&gt;Raquel has written down in the following graph the kilometers that she walked each of the days that she was visiting a city. How far did she walk in total during the four days?&lt;/p&gt;&lt;div style=\"display:flex; justify-content:center;\"&gt;&lt;div class=\"fr-chart ct-chart ct-minor-seventh\" data-chart='{\"type\": \"line\", \"series\": [{\"name\": \"Kilometers\", \"data\": [{{Q1}}, {{Q2}}, {{Q3}}, {{Q4}}]}], \"labels\":[\"Day 1\", \"Day 2\", \"Day 3\", \"Day 4\", \"\"], \"options\": {\"low\":0, \"axisY\": {\"onlyInteger\": true}}}'&gt;&lt;/div&gt;&lt;/div&gt;",
    "template": "&lt;p&gt;She walked {{response}} km.&lt;/p&gt;",
    "hint": "&lt;p&gt;The height reached by the curve represents the kilometers walked.&lt;/p&gt;",
    "feedback": "&lt;p&gt;The height that the curve reaches represents the kilometers walked. Therefore:&lt;/p&gt;&lt;p style=\"text-align: center\"&gt;{{Q1}} + {{Q2}} + {{Q3}} + {{Q4}} = {{A1}}&lt;/ 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v>
      </c>
      <c r="AB842" s="13" t="str">
        <f t="shared" si="2"/>
        <v>M6-EyP-22a-E-2</v>
      </c>
      <c r="AC842" s="13" t="str">
        <f t="shared" si="3"/>
        <v>M6-EyP-22a-E-2-EN</v>
      </c>
      <c r="AD842" s="13"/>
      <c r="AE842" s="13"/>
      <c r="AF842" s="8"/>
      <c r="AG842" s="8" t="s">
        <v>49</v>
      </c>
    </row>
    <row r="843" ht="112.5" customHeight="1">
      <c r="A843" s="6" t="s">
        <v>4808</v>
      </c>
      <c r="B843" s="10" t="s">
        <v>4809</v>
      </c>
      <c r="C843" s="8" t="s">
        <v>50</v>
      </c>
      <c r="D843" s="7" t="s">
        <v>36</v>
      </c>
      <c r="E843" s="6"/>
      <c r="F843" s="10" t="s">
        <v>4845</v>
      </c>
      <c r="G843" s="10" t="s">
        <v>4846</v>
      </c>
      <c r="H843" s="10"/>
      <c r="I843" s="6" t="s">
        <v>212</v>
      </c>
      <c r="J843" s="6" t="s">
        <v>168</v>
      </c>
      <c r="K843" s="10" t="s">
        <v>4840</v>
      </c>
      <c r="L843" s="10" t="s">
        <v>4847</v>
      </c>
      <c r="M843" s="31" t="s">
        <v>43</v>
      </c>
      <c r="N843" s="10" t="s">
        <v>4848</v>
      </c>
      <c r="O843" s="10" t="s">
        <v>4849</v>
      </c>
      <c r="P843" s="12"/>
      <c r="Q843" s="13"/>
      <c r="R843" s="12"/>
      <c r="S843" s="12"/>
      <c r="T843" s="12"/>
      <c r="U843" s="12"/>
      <c r="V843" s="12"/>
      <c r="W843" s="12"/>
      <c r="X843" s="13"/>
      <c r="Y843" s="6" t="s">
        <v>4518</v>
      </c>
      <c r="Z843" s="9" t="s">
        <v>4850</v>
      </c>
      <c r="AA843" s="12" t="str">
        <f t="shared" si="1"/>
        <v>{
    "id": "M6-EyP-22a-E-3-EN-EN",
    "stimulus": "&lt;p&gt;Xavier has recorded in this graph the number of dogs he has cared for each day since he started working as a dog sitter. How long has he been doing this work?&lt;/p&gt;&lt;div style=\"display:flex; justify-content:center;\"&gt;&lt;div class=\"fr-chart ct-chart ct-minor-seventh\" data-chart= '{\"type\": \"bar\", \"series\": [{\"name\": \"Days\", \"data\": [{{Q1}}, {{Q2}}, {{Q3}}, {{Q4}}, {{Q5}}]}], \"labels\":[\"No dogs\", \"1 dog\", \"2 dogs\", \"3 dogs\", \"4 dogs\"], \"options\": {\"low \":0, \"axisY\": {\"onlyInteger\": true}}}'&gt;&lt;/div&gt;&lt;/div&gt;",
    "template": "&lt;p&gt;He has been working for {{response}} days.&lt;/p&gt;",
    "hint": "&lt;p&gt;The height each bar reaches represents the number of days.&lt;/p&gt;",
    "feedback": "&lt;p&gt;The height each bar reaches represents the number of days. 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v>
      </c>
      <c r="AB843" s="13" t="str">
        <f t="shared" si="2"/>
        <v>M6-EyP-22a-E-3</v>
      </c>
      <c r="AC843" s="13" t="str">
        <f t="shared" si="3"/>
        <v>M6-EyP-22a-E-3-EN</v>
      </c>
      <c r="AD843" s="13"/>
      <c r="AE843" s="13"/>
      <c r="AF843" s="8"/>
      <c r="AG843" s="8" t="s">
        <v>49</v>
      </c>
    </row>
    <row r="844" ht="112.5" customHeight="1">
      <c r="A844" s="8" t="s">
        <v>4851</v>
      </c>
      <c r="B844" s="11" t="s">
        <v>4852</v>
      </c>
      <c r="C844" s="13" t="s">
        <v>35</v>
      </c>
      <c r="D844" s="7" t="s">
        <v>36</v>
      </c>
      <c r="E844" s="6"/>
      <c r="F844" s="9" t="s">
        <v>4853</v>
      </c>
      <c r="G844" s="11"/>
      <c r="H844" s="10"/>
      <c r="I844" s="8" t="s">
        <v>212</v>
      </c>
      <c r="J844" s="8" t="s">
        <v>1153</v>
      </c>
      <c r="K844" s="11" t="s">
        <v>4854</v>
      </c>
      <c r="L844" s="11" t="s">
        <v>4855</v>
      </c>
      <c r="M844" s="8" t="s">
        <v>43</v>
      </c>
      <c r="N844" s="11" t="s">
        <v>4856</v>
      </c>
      <c r="O844" s="11" t="s">
        <v>4856</v>
      </c>
      <c r="P844" s="12"/>
      <c r="Q844" s="13"/>
      <c r="R844" s="12"/>
      <c r="S844" s="12"/>
      <c r="T844" s="12"/>
      <c r="U844" s="12"/>
      <c r="V844" s="12"/>
      <c r="W844" s="12"/>
      <c r="X844" s="13"/>
      <c r="Y844" s="6" t="s">
        <v>4518</v>
      </c>
      <c r="Z844" s="9" t="s">
        <v>4857</v>
      </c>
      <c r="AA844" s="12" t="str">
        <f t="shared" si="1"/>
        <v>{
    "id": "M6-EyP-23a-I-1-EN-EN",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"Positive",
                "function": ""
            },
            {
                "name": "A2",
                "label": "Negative",
                "function": "",
                "incorrect": true
            },
            {
                "name": "A3",
                "label": "Symmetric",
                "function": "",
                "incorrect": true
            }
        ],
        "uniques": true
    },
    "algorithm": {
        "name": "trueFalse",
        "template": "Multiple choice – standard",
        "params": {
            "countCorrect": 1,
            "countIncorrect": 2,
            "showCheckIcon": false,
            "columns": 3
        }
    }
}</v>
      </c>
      <c r="AB844" s="13" t="str">
        <f t="shared" si="2"/>
        <v>M6-EyP-23a-I-1</v>
      </c>
      <c r="AC844" s="13" t="str">
        <f t="shared" si="3"/>
        <v>M6-EyP-23a-I-1-EN</v>
      </c>
      <c r="AD844" s="13"/>
      <c r="AE844" s="13"/>
      <c r="AF844" s="8"/>
      <c r="AG844" s="8" t="s">
        <v>49</v>
      </c>
    </row>
    <row r="845" ht="112.5" customHeight="1">
      <c r="A845" s="8" t="s">
        <v>4851</v>
      </c>
      <c r="B845" s="11" t="s">
        <v>4852</v>
      </c>
      <c r="C845" s="13" t="s">
        <v>35</v>
      </c>
      <c r="D845" s="7" t="s">
        <v>36</v>
      </c>
      <c r="E845" s="6"/>
      <c r="F845" s="9" t="s">
        <v>4853</v>
      </c>
      <c r="G845" s="11"/>
      <c r="H845" s="10"/>
      <c r="I845" s="8" t="s">
        <v>212</v>
      </c>
      <c r="J845" s="8" t="s">
        <v>1153</v>
      </c>
      <c r="K845" s="11" t="s">
        <v>4858</v>
      </c>
      <c r="L845" s="11" t="s">
        <v>4859</v>
      </c>
      <c r="M845" s="8" t="s">
        <v>43</v>
      </c>
      <c r="N845" s="11" t="s">
        <v>4856</v>
      </c>
      <c r="O845" s="11" t="s">
        <v>4856</v>
      </c>
      <c r="P845" s="12"/>
      <c r="Q845" s="13"/>
      <c r="R845" s="12"/>
      <c r="S845" s="12"/>
      <c r="T845" s="12"/>
      <c r="U845" s="12"/>
      <c r="V845" s="12"/>
      <c r="W845" s="12"/>
      <c r="X845" s="13"/>
      <c r="Y845" s="6" t="s">
        <v>4518</v>
      </c>
      <c r="Z845" s="9" t="s">
        <v>4860</v>
      </c>
      <c r="AA845" s="12" t="str">
        <f t="shared" si="1"/>
        <v>{
    "id": "M6-EyP-23a-I-2-EN-EN",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right.&lt;/li&gt;&lt;li&gt;Symmetrical: if the data on the right looks similar to that on the left.&lt;/li&gt;&lt;/ul&gt;",
    "feedback": "&lt;p&gt;A distribution can be:&lt;/p&gt;&lt;ul&gt;&lt;li&gt;Positive: if the data is accumulated to the left.&lt;/li&gt;&lt;li&gt;Negative: if it is accumulated to the right.&lt;/li&gt;&lt;li&gt;Symmetrical: if the data on the right looks similar to that on the left&lt;/li&gt;&lt;/ul&gt;",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"Positive",
                "function": "",
                "incorrect": true
            },
            {
                "name": "A2",
                "label": "Negative",
                "function": ""
            },
            {
                "name": "A3",
                "label": "Symmetrical",
                "function": "",
                "incorrect": true
            }
        ],
        "uniques": true
    },
    "algorithm": {
        "name": "trueFalse",
        "template": "Multiple choice – standard",
        "params": {
            "countCorrect": 1,
            "countIncorrect": 2,
            "showCheckIcon": false,
            "columns": 3
        }
    }
}</v>
      </c>
      <c r="AB845" s="13" t="str">
        <f t="shared" si="2"/>
        <v>M6-EyP-23a-I-2</v>
      </c>
      <c r="AC845" s="13" t="str">
        <f t="shared" si="3"/>
        <v>M6-EyP-23a-I-2-EN</v>
      </c>
      <c r="AD845" s="13"/>
      <c r="AE845" s="13"/>
      <c r="AF845" s="8"/>
      <c r="AG845" s="8" t="s">
        <v>49</v>
      </c>
    </row>
    <row r="846" ht="112.5" customHeight="1">
      <c r="A846" s="8" t="s">
        <v>4851</v>
      </c>
      <c r="B846" s="11" t="s">
        <v>4852</v>
      </c>
      <c r="C846" s="13" t="s">
        <v>35</v>
      </c>
      <c r="D846" s="7" t="s">
        <v>36</v>
      </c>
      <c r="E846" s="6"/>
      <c r="F846" s="9" t="s">
        <v>4853</v>
      </c>
      <c r="G846" s="11"/>
      <c r="H846" s="10"/>
      <c r="I846" s="8" t="s">
        <v>212</v>
      </c>
      <c r="J846" s="8" t="s">
        <v>1153</v>
      </c>
      <c r="K846" s="11" t="s">
        <v>4861</v>
      </c>
      <c r="L846" s="11" t="s">
        <v>4862</v>
      </c>
      <c r="M846" s="8" t="s">
        <v>43</v>
      </c>
      <c r="N846" s="11" t="s">
        <v>4856</v>
      </c>
      <c r="O846" s="11" t="s">
        <v>4856</v>
      </c>
      <c r="P846" s="12"/>
      <c r="Q846" s="13"/>
      <c r="R846" s="12"/>
      <c r="S846" s="12"/>
      <c r="T846" s="12"/>
      <c r="U846" s="12"/>
      <c r="V846" s="12"/>
      <c r="W846" s="12"/>
      <c r="X846" s="13"/>
      <c r="Y846" s="6" t="s">
        <v>4518</v>
      </c>
      <c r="Z846" s="9" t="s">
        <v>4863</v>
      </c>
      <c r="AA846" s="12" t="str">
        <f t="shared" si="1"/>
        <v>{
    "id": "M6-EyP-23a-I-3-EN-EN",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"Positive",
                "function": "",
                "incorrect": true
            },
            {
                "name": "A2",
                "label": "Negative",
                "function": "",
                "incorrect": true
            },
            {
                "name": "A3",
                "label": "Symmetric",
                "function": ""
            }
        ],
        "uniques": true
    },
    "algorithm": {
        "name": "trueFalse",
        "template": "Multiple choice – standard",
        "params": {
            "countCorrect": 1,
            "countIncorrect": 2,
            "showCheckIcon": false,
            "columns": 3
        }
    }
}</v>
      </c>
      <c r="AB846" s="13" t="str">
        <f t="shared" si="2"/>
        <v>M6-EyP-23a-I-3</v>
      </c>
      <c r="AC846" s="13" t="str">
        <f t="shared" si="3"/>
        <v>M6-EyP-23a-I-3-EN</v>
      </c>
      <c r="AD846" s="13"/>
      <c r="AE846" s="13"/>
      <c r="AF846" s="8"/>
      <c r="AG846" s="8" t="s">
        <v>49</v>
      </c>
    </row>
    <row r="847" ht="112.5" customHeight="1">
      <c r="A847" s="6" t="s">
        <v>4864</v>
      </c>
      <c r="B847" s="6" t="s">
        <v>4865</v>
      </c>
      <c r="C847" s="13" t="s">
        <v>35</v>
      </c>
      <c r="D847" s="7" t="s">
        <v>36</v>
      </c>
      <c r="E847" s="7" t="s">
        <v>2921</v>
      </c>
      <c r="F847" s="11" t="s">
        <v>4866</v>
      </c>
      <c r="G847" s="10"/>
      <c r="H847" s="10"/>
      <c r="I847" s="6"/>
      <c r="J847" s="6" t="s">
        <v>2166</v>
      </c>
      <c r="K847" s="11" t="s">
        <v>4867</v>
      </c>
      <c r="L847" s="11" t="s">
        <v>4868</v>
      </c>
      <c r="M847" s="14" t="s">
        <v>43</v>
      </c>
      <c r="N847" s="11" t="s">
        <v>4869</v>
      </c>
      <c r="O847" s="11" t="s">
        <v>4869</v>
      </c>
      <c r="P847" s="12"/>
      <c r="Q847" s="13"/>
      <c r="R847" s="12"/>
      <c r="S847" s="12"/>
      <c r="T847" s="12"/>
      <c r="U847" s="12"/>
      <c r="V847" s="12"/>
      <c r="W847" s="12"/>
      <c r="X847" s="13"/>
      <c r="Y847" s="6" t="s">
        <v>4518</v>
      </c>
      <c r="Z847" s="9" t="s">
        <v>4870</v>
      </c>
      <c r="AA847" s="12" t="str">
        <f t="shared" si="1"/>
        <v>{"id":"M6-EyP-7a-I-1-EN-EN","stimulus":"&lt;p&gt;In the following chart are the sports that a group of students practice. Click on the correct options.&lt;/p&gt;&lt;div style=\"display:flex; justify-content:center;\"&gt;&lt;div class=\"fr-chart ct-chart ct-minor-seventh\" data-chart='{\"type\": \"bar\", \"series\": [{\"name\": \"Sports\", \"data\": [{{Q1}},{{Q2}},{{Q3}},{{Q4}}]}], \"labels\": [\"Track and Field\", \"Tennis\", \"Swimming\", \"Basketball\"],\"options\": {\"axisY\": {\"onlyInteger\": true}}}'&gt;&lt;/div&gt;&lt;/div&gt;","hint":"&lt;p&gt;The chart is represented by two axes, one horizontal, &lt;i&gt;x,&lt;/i&gt; and one vertical, &lt;i&gt;y.&lt;/i&gt;&lt;/p&gt;","feedback":"&lt;p&gt;The chart is represented by two axes, one horizontal, &lt;i&gt;x,&lt;/i&gt; and one vertical, &lt;i&gt;y.&lt;/i&gt;&lt;/p&gt;","seed":{"parameters":[{"name":"Q1","label":null,"min":5,"max":10,"step":1},{"name":"Q2","label":null,"min":3,"max":8,"step":1},{"name":"Q3","label":null,"min":8,"max":12,"step":1},{"name":"Q4","label":null,"min":5,"max":10,"step":1},{"name":"D1","label":null,"list":["track and field","tennis","swimming","basketball"]},{"name":"D2","label":null,"list":["track and field","tennis","swimming","basketball"]},{"name":"D3","label":null,"list":["track and field","tennis","swimming","basketball"]}],"calculated":[{"name":"A1","label":"The horizontal axis &lt;i&gt;x&lt;/i&gt; shows the sports that students practice.","function":""},{"name":"A2","label":"The vertical axis &lt;i&gt;y&lt;/i&gt; shows the number of students who practice {{D1}}.","function":""},{"name":"A3","label":"The sport {{D2}} appears on the horizontal axis &lt;i&gt;x.&lt;/i&gt;","function":""},{"name":"A4","label":"4 categories are represented on the horizontal axis &lt;i&gt;x.&lt;/i&gt;","function":""},{"name":"A5","label":"The horizontal axis &lt;i&gt;x&lt;/i&gt; shows the number of students who practice each sport.","function":"","incorrect":true,"feedback":"&lt;p&gt;The &lt;i&gt;x&lt;/i&gt; axis is the horizontal axis. It shows the sports that students practice.&lt;/p&gt;"},{"name":"A6","label":"The vertical axis &lt;i&gt;y&lt;/i&gt; shows the sports that students practice.","function":"","incorrect":true,"feedback":"&lt;p&gt;The &lt;i&gt;y&lt;/i&gt; axis is the vertical axis. It represents the number of students who practice each sport.&lt;/p&gt;"},{"name":"A7","label":"The chart represents how many students do not practice a certain sport.","function":"","incorrect":true,"feedback":"&lt;p&gt;The chart represents a group of students who do practice sports.&lt;/p&gt;"}],"uniques":true},"algorithm":{"name":"trueFalse","template":"Multiple choice – multiple response","params":{"countCorrect":2,"countIncorrect":1,"showCheckIcon":true}}}</v>
      </c>
      <c r="AB847" s="13" t="str">
        <f t="shared" si="2"/>
        <v>M6-EyP-7a-I-1</v>
      </c>
      <c r="AC847" s="13" t="str">
        <f t="shared" si="3"/>
        <v>M6-EyP-7a-I-1-EN</v>
      </c>
      <c r="AD847" s="8" t="s">
        <v>47</v>
      </c>
      <c r="AE847" s="8" t="s">
        <v>572</v>
      </c>
      <c r="AF847" s="8" t="s">
        <v>48</v>
      </c>
      <c r="AG847" s="8" t="s">
        <v>49</v>
      </c>
    </row>
    <row r="848" ht="112.5" customHeight="1">
      <c r="A848" s="6" t="s">
        <v>4864</v>
      </c>
      <c r="B848" s="6" t="s">
        <v>4865</v>
      </c>
      <c r="C848" s="13" t="s">
        <v>35</v>
      </c>
      <c r="D848" s="7" t="s">
        <v>36</v>
      </c>
      <c r="E848" s="6"/>
      <c r="F848" s="11" t="s">
        <v>4871</v>
      </c>
      <c r="G848" s="10"/>
      <c r="H848" s="10"/>
      <c r="I848" s="6"/>
      <c r="J848" s="6" t="s">
        <v>2166</v>
      </c>
      <c r="K848" s="10" t="s">
        <v>4872</v>
      </c>
      <c r="L848" s="11" t="s">
        <v>4873</v>
      </c>
      <c r="M848" s="14" t="s">
        <v>43</v>
      </c>
      <c r="N848" s="11" t="s">
        <v>4869</v>
      </c>
      <c r="O848" s="11" t="s">
        <v>4869</v>
      </c>
      <c r="P848" s="12"/>
      <c r="Q848" s="13"/>
      <c r="R848" s="12"/>
      <c r="S848" s="12"/>
      <c r="T848" s="12"/>
      <c r="U848" s="12"/>
      <c r="V848" s="12"/>
      <c r="W848" s="12"/>
      <c r="X848" s="13"/>
      <c r="Y848" s="6" t="s">
        <v>4518</v>
      </c>
      <c r="Z848" s="9" t="s">
        <v>4874</v>
      </c>
      <c r="AA848" s="12" t="str">
        <f t="shared" si="1"/>
        <v>{"id":"M6-EyP-7a-I-2-EN-EN","stimulus":"&lt;p&gt;The following chart represents the favorite subjects of Sara and Izan's friends. Select the correct options.&lt;/p&gt;&lt;div style=\"display:flex; justify-content:center;\"&gt;&lt;div class=\"fr-chart ct-chart ct-minor-seventh\" data-chart='{\"type\": \"bar\", \"series\": [{\"name\": \"Sara\", \"data\": [{{Q1}},{{Q2}},{{Q3}}]},{\"name\": \"Izan\", \"data\": [{{Q4}},{{Q5}},{{Q6}}]}], \"labels\": [\"Mathematics\", \"Music\", \"English\"], \"options\": {\"legend\": {\"display\": true, \"position\": \"top\", \"labelLines\": {\"display\": true, \"numberOfLines\": 2}}},\"options\": {\"axisY\": {\"onlyInteger\": true}}}'&gt;&lt;/div&gt;&lt;/div&gt;","hint":"&lt;p&gt;The graph is represented by two axes, one horizontal, &lt;i&gt;x,&lt;/i&gt; and one vertical, &lt;i&gt;y.&lt;/i&gt;&lt;/p&gt;","feedback":"&lt;p&gt;The graph is represented by two axes, one horizontal, &lt;i&gt;x,&lt;/i&gt; and one vertical, &lt;i&gt;y.&lt;/i&gt;&lt;/p&gt;","seed":{"parameters":[{"name":"Q1","label":null,"min":5,"max":10,"step":1},{"name":"Q2","label":null,"min":3,"max":8,"step":1},{"name":"Q3","label":null,"min":10,"max":12,"step":1},{"name":"Q4","label":null,"min":3,"max":8,"step":1},{"name":"Q5","label":null,"min":5,"max":10,"step":1},{"name":"Q6","label":null,"min":10,"max":12,"step":1}],"calculated":[{"name":"A1","label":"The favorite subjects are represented on the &lt;i&gt;x&lt;/i&gt; axis.","function":""},{"name":"A2","label":"The number of friends is represented on the &lt;i&gt;y&lt;/i&gt; axis.","function":""},{"name":"A3","label":"The categories listed on the &lt;i&gt;x&lt;/i&gt; axis are Mathematics, Music, and English.","function":""},{"name":"A4","label":"There are 3 categories on the &lt;i&gt;x&lt;/i&gt; axis.","function":""},{"name":"A5","label":"The &lt;i&gt;x&lt;/i&gt; axis is the vertical axis.","function":"","incorrect":true,"feedback":"&lt;p&gt;The &lt;i&gt;x&lt;/i&gt; axis is the horizontal axis.&lt;/p&gt;"},{"name":"A6","label":"The &lt;i&gt;y&lt;/i&gt; axis is the horizontal axis.","function":"","incorrect":true,"feedback":"&lt;p&gt;The &lt;i&gt;y&lt;/i&gt; axis is the vertical axis.&lt;/p&gt;"},{"name":"A7","label":"The categories described on the &lt;i&gt;x&lt;/i&gt; axis are 4.","function":"","incorrect":true,"feedback":"&lt;p&gt;There are 3 categories on the &lt;i&gt;x&lt;/i&gt; axis.&lt;/p&gt;"},{"name":"A8","label":"The legend refers to the friends of Sara and Imanuel.","function":"","incorrect":true,"feedback":"&lt;p&gt;The legends refer to the friends of Sara and Izan.&lt;/p&gt;"}],"uniques":true},"algorithm":{"name":"trueFalse","template":"Multiple choice – multiple response","params":{"countCorrect":2,"countIncorrect":1,"showCheckIcon":true}}}</v>
      </c>
      <c r="AB848" s="13" t="str">
        <f t="shared" si="2"/>
        <v>M6-EyP-7a-I-2</v>
      </c>
      <c r="AC848" s="13" t="str">
        <f t="shared" si="3"/>
        <v>M6-EyP-7a-I-2-EN</v>
      </c>
      <c r="AD848" s="8" t="s">
        <v>47</v>
      </c>
      <c r="AE848" s="8" t="s">
        <v>572</v>
      </c>
      <c r="AF848" s="8" t="s">
        <v>48</v>
      </c>
      <c r="AG848" s="8" t="s">
        <v>49</v>
      </c>
    </row>
    <row r="849" ht="112.5" customHeight="1">
      <c r="A849" s="6" t="s">
        <v>4864</v>
      </c>
      <c r="B849" s="6" t="s">
        <v>4865</v>
      </c>
      <c r="C849" s="13" t="s">
        <v>50</v>
      </c>
      <c r="D849" s="7" t="s">
        <v>36</v>
      </c>
      <c r="E849" s="6"/>
      <c r="F849" s="11" t="s">
        <v>4875</v>
      </c>
      <c r="G849" s="10" t="s">
        <v>4876</v>
      </c>
      <c r="H849" s="10"/>
      <c r="I849" s="6"/>
      <c r="J849" s="6" t="s">
        <v>1135</v>
      </c>
      <c r="K849" s="10" t="s">
        <v>4877</v>
      </c>
      <c r="L849" s="10" t="s">
        <v>4878</v>
      </c>
      <c r="M849" s="14" t="s">
        <v>43</v>
      </c>
      <c r="N849" s="11" t="s">
        <v>4869</v>
      </c>
      <c r="O849" s="11" t="s">
        <v>4869</v>
      </c>
      <c r="P849" s="12"/>
      <c r="Q849" s="13"/>
      <c r="R849" s="12"/>
      <c r="S849" s="12"/>
      <c r="T849" s="12"/>
      <c r="U849" s="12"/>
      <c r="V849" s="12"/>
      <c r="W849" s="12"/>
      <c r="X849" s="13"/>
      <c r="Y849" s="6" t="s">
        <v>4518</v>
      </c>
      <c r="Z849" s="9" t="s">
        <v>4879</v>
      </c>
      <c r="AA849" s="12" t="str">
        <f t="shared" si="1"/>
        <v>{"id":"M6-EyP-7a-E-1-EN-EN","stimulus":"&lt;p&gt;This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true}}}'&gt;&lt;/div&gt;","template":"&lt;p&gt;On the &lt;i&gt;x&lt;/i&gt; axis, there are {{response}} categories.&lt;/p&gt;&lt;p&gt;In the legend, there are {{response}}.&lt;/p&gt;","hint":"&lt;p&gt;The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ouie","Philip","Charles"]},{"name":"N2","label":null,"list":["Irene","Paula","Lucy"]}],"calculated":[{"name":"A1","label":"{{function}}","function":"5","group":1},{"name":"A2","label":"{{function}}","function":"{{Q11}}","incorrect":true,"group":1},{"name":"A3","label":"{{function}}","function":"{{Q12}}","incorrect":true,"group":1},{"name":"A1","label":"friends' names","function":"","group":2},{"name":"A2","label":"study hours","function":"","incorrect":true,"group":2},{"name":"A3","label":"days of the week","function":"","incorrect":true,"group":2}],"uniques":false},"algorithm":{"name":"groupResponses","template":"Cloze with drop down"}}</v>
      </c>
      <c r="AB849" s="13" t="str">
        <f t="shared" si="2"/>
        <v>M6-EyP-7a-E-1</v>
      </c>
      <c r="AC849" s="13" t="str">
        <f t="shared" si="3"/>
        <v>M6-EyP-7a-E-1-EN</v>
      </c>
      <c r="AD849" s="8" t="s">
        <v>47</v>
      </c>
      <c r="AE849" s="8" t="s">
        <v>572</v>
      </c>
      <c r="AF849" s="8" t="s">
        <v>48</v>
      </c>
      <c r="AG849" s="8" t="s">
        <v>49</v>
      </c>
    </row>
    <row r="850" ht="112.5" customHeight="1">
      <c r="A850" s="6" t="s">
        <v>4864</v>
      </c>
      <c r="B850" s="6" t="s">
        <v>4865</v>
      </c>
      <c r="C850" s="13" t="s">
        <v>50</v>
      </c>
      <c r="D850" s="7" t="s">
        <v>36</v>
      </c>
      <c r="E850" s="6"/>
      <c r="F850" s="10" t="s">
        <v>4880</v>
      </c>
      <c r="G850" s="10" t="s">
        <v>4881</v>
      </c>
      <c r="H850" s="10"/>
      <c r="I850" s="6"/>
      <c r="J850" s="6" t="s">
        <v>1135</v>
      </c>
      <c r="K850" s="10" t="s">
        <v>4882</v>
      </c>
      <c r="L850" s="10" t="s">
        <v>4883</v>
      </c>
      <c r="M850" s="14" t="s">
        <v>43</v>
      </c>
      <c r="N850" s="11" t="s">
        <v>4869</v>
      </c>
      <c r="O850" s="11" t="s">
        <v>4869</v>
      </c>
      <c r="P850" s="12"/>
      <c r="Q850" s="13"/>
      <c r="R850" s="12"/>
      <c r="S850" s="12"/>
      <c r="T850" s="12"/>
      <c r="U850" s="12"/>
      <c r="V850" s="12"/>
      <c r="W850" s="12"/>
      <c r="X850" s="13"/>
      <c r="Y850" s="6" t="s">
        <v>4518</v>
      </c>
      <c r="Z850" s="9" t="s">
        <v>4884</v>
      </c>
      <c r="AA850" s="12" t="str">
        <f t="shared" si="1"/>
        <v>{"id":"M6-EyP-7a-E-2-EN-EN","stimulus":"&lt;p&gt;This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true}}}'&gt;&lt;/div&gt;","template":"&lt;p&gt;The &lt;i&gt;x&lt;/i&gt; axis represents {{response}}.&lt;/p&gt;&lt;p&gt;In the chart there are {{response}} series.&lt;/p&gt;","hint":"&lt;p&gt;The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Mike","Jake","Carl"]},{"name":"N2","label":null,"list":["Irene","Paula","Lucy"]}],"calculated":[{"name":"A1","label":"{{function}}","function":"2","group":2},{"name":"A2","label":"{{function}}","function":"{{Q11}}","incorrect":true,"group":2},{"name":"A3","label":"{{function}}","function":"{{Q12}}","incorrect":true,"group":2},{"name":"A1","label":"the 5 study days","function":"","group":1},{"name":"A2","label":"the hours that {{N1}} studies","function":"","incorrect":true,"group":1},{"name":"A3","label":"the 7 study days","function":"","incorrect":true,"group":1}],"uniques":false},"algorithm":{"name":"groupResponses","template":"Cloze with drop down"}}</v>
      </c>
      <c r="AB850" s="13" t="str">
        <f t="shared" si="2"/>
        <v>M6-EyP-7a-E-2</v>
      </c>
      <c r="AC850" s="13" t="str">
        <f t="shared" si="3"/>
        <v>M6-EyP-7a-E-2-EN</v>
      </c>
      <c r="AD850" s="8" t="s">
        <v>47</v>
      </c>
      <c r="AE850" s="8" t="s">
        <v>572</v>
      </c>
      <c r="AF850" s="8" t="s">
        <v>48</v>
      </c>
      <c r="AG850" s="8" t="s">
        <v>49</v>
      </c>
    </row>
    <row r="851" ht="112.5" customHeight="1">
      <c r="A851" s="6" t="s">
        <v>4864</v>
      </c>
      <c r="B851" s="6" t="s">
        <v>4865</v>
      </c>
      <c r="C851" s="13" t="s">
        <v>50</v>
      </c>
      <c r="D851" s="7" t="s">
        <v>36</v>
      </c>
      <c r="E851" s="8"/>
      <c r="F851" s="10" t="s">
        <v>4885</v>
      </c>
      <c r="G851" s="11" t="s">
        <v>4886</v>
      </c>
      <c r="H851" s="10"/>
      <c r="I851" s="6"/>
      <c r="J851" s="8" t="s">
        <v>196</v>
      </c>
      <c r="K851" s="10" t="s">
        <v>4887</v>
      </c>
      <c r="L851" s="10" t="s">
        <v>4888</v>
      </c>
      <c r="M851" s="14" t="s">
        <v>43</v>
      </c>
      <c r="N851" s="11" t="s">
        <v>4869</v>
      </c>
      <c r="O851" s="11" t="s">
        <v>4869</v>
      </c>
      <c r="P851" s="12"/>
      <c r="Q851" s="13"/>
      <c r="R851" s="12"/>
      <c r="S851" s="12"/>
      <c r="T851" s="12"/>
      <c r="U851" s="12"/>
      <c r="V851" s="12"/>
      <c r="W851" s="12"/>
      <c r="X851" s="13"/>
      <c r="Y851" s="6" t="s">
        <v>4518</v>
      </c>
      <c r="Z851" s="9" t="s">
        <v>4889</v>
      </c>
      <c r="AA851" s="12" t="str">
        <f t="shared" si="1"/>
        <v>{
    "id": "M6-EyP-7a-E-3-EN-EN",
    "stimulus": "&lt;p&gt;In a report conducted on a group of young people and adults about favorite vacation destinations, a chart like this was created. Drag the correct options.&lt;/p&gt;&lt;div style=\"display:flex; justify-content:center;\"&gt;&lt;div class=\"fr-chart ct-chart ct-minor-seventh\" data-chart='{\"type\": \"bar\", \"series\": [{\"name\": \"Youth\", \"data\": [{{Q1}},{{Q2}},{{Q3}}]},{\"name\": \"Adults\", \"data\": [{{Q4}},{{Q5}},{{Q6}}]}], \"labels\":[\"Beach\",\"Mountain\",\"City\"],\"options\": {\"axisY\": {\"onlyInteger\": true}}}'&gt;&lt;/div&gt;",
    "template": "&lt;p&gt;Vacation destinations are represented on the {{response}} axis.&lt;/p&gt;&lt;p&gt;The names of the series in the chart are {{response}}.&lt;/p&gt;",
    "hint": "&lt;p&gt;The chart is represented by two axes, one horizontal, &lt;i&gt;x,&lt;/i&gt; and another vertical, &lt;i&gt;y.&lt;/i&gt;&lt;/p&gt;",
    "feedback": "&lt;p&gt;The chart is represented by two axes, one horizontal, &lt;i&gt;x,&lt;/i&gt; and another vertical, &lt;i&gt;y.&lt;/i&gt;&lt;/p&gt;",
    "seed": {
        "parameters": [
            {
                "name": "Q1",
                "label": null,
                "min": 20,
                "max": 30,
                "step": 1
            },
            {
                "name": "Q2",
                "label": null,
                "min": 30,
                "max": 40,
                "step": 1
            },
            {
                "name": "Q3",
                "label": null,
                "min": 10,
                "max": 20,
                "step": 1
            },
            {
                "name": "Q4",
                "label": null,
                "min": 20,
                "max": 30,
                "step": 1
            },
            {
                "name": "Q5",
                "label": null,
                "min": 30,
                "max": 40,
                "step": 1
            },
            {
                "name": "Q6",
                "label": null,
                "min": 10,
                "max": 20,
                "step": 1
            }
        ],
        "calculated": [
            {
                "name": "A1",
                "label": "&lt;i&gt;x&lt;/i&gt;"
            },
            {
                "name": "A2",
                "label": "Youth and Adults"
            },
            {
                "name": "A3",
                "label": "&lt;i&gt;y&lt;/i&gt;",
                "incorrect": true
            },
            {
                "name": "A4",
                "label": "Beach, Mountain and City",
                "incorrect": true
            },
            {
                "name": "A5",
                "label": "Beach, Mountain and Countryside",
                "incorrect": true
            }
        ],
        "uniques": false
    },
    "algorithm": {
        "name": "calculateOperation",
        "template": "Cloze with drag &amp; drop",
        "params": {
            "keyboard": "INTERMEDIATE"
        }
    }
}</v>
      </c>
      <c r="AB851" s="13" t="str">
        <f t="shared" si="2"/>
        <v>M6-EyP-7a-E-3</v>
      </c>
      <c r="AC851" s="13" t="str">
        <f t="shared" si="3"/>
        <v>M6-EyP-7a-E-3-EN</v>
      </c>
      <c r="AD851" s="8" t="s">
        <v>47</v>
      </c>
      <c r="AE851" s="8" t="s">
        <v>572</v>
      </c>
      <c r="AF851" s="8" t="s">
        <v>48</v>
      </c>
      <c r="AG851" s="8" t="s">
        <v>49</v>
      </c>
    </row>
    <row r="852" ht="112.5" customHeight="1">
      <c r="A852" s="6" t="s">
        <v>4890</v>
      </c>
      <c r="B852" s="6" t="s">
        <v>4891</v>
      </c>
      <c r="C852" s="13" t="s">
        <v>35</v>
      </c>
      <c r="D852" s="7" t="s">
        <v>36</v>
      </c>
      <c r="E852" s="6"/>
      <c r="F852" s="9" t="s">
        <v>4892</v>
      </c>
      <c r="G852" s="10"/>
      <c r="H852" s="6" t="s">
        <v>212</v>
      </c>
      <c r="I852" s="6"/>
      <c r="J852" s="8" t="s">
        <v>4893</v>
      </c>
      <c r="K852" s="11" t="s">
        <v>4894</v>
      </c>
      <c r="L852" s="11" t="s">
        <v>4895</v>
      </c>
      <c r="M852" s="13" t="s">
        <v>43</v>
      </c>
      <c r="N852" s="11" t="s">
        <v>4896</v>
      </c>
      <c r="O852" s="11" t="s">
        <v>4896</v>
      </c>
      <c r="P852" s="12"/>
      <c r="Q852" s="13"/>
      <c r="R852" s="12"/>
      <c r="S852" s="12"/>
      <c r="T852" s="12"/>
      <c r="U852" s="12"/>
      <c r="V852" s="12"/>
      <c r="W852" s="12"/>
      <c r="X852" s="13"/>
      <c r="Y852" s="6" t="s">
        <v>4518</v>
      </c>
      <c r="Z852" s="9" t="s">
        <v>4897</v>
      </c>
      <c r="AA852" s="12" t="str">
        <f t="shared" si="1"/>
        <v>{
    "id": "M6-EyP-7b-I-1-EN-EN",
    "stimulus": "&lt;p&gt;The following chart represents the minimum and maximum temperatures for the first days of June in Miami. Indicate whether the statements are correct or not.&lt;/p&gt;&lt;div style=\"display:flex; justify-content:center;\"&gt;&lt;div class=\"fr-chart ct-chart ct-minor-seventh\" data-chart='{\"type\": \"bar\", \"series\": [{\"name\": \"°C minimum\", \"data\": [{{Q1}},{{Q2}},{{Q3}},{{Q4}},{{Q5}}]},{\"name\": \"°C maximum\", \"data\": [{{Q6}},{{Q7}},{{Q8}},{{Q9}},{{Q10}}]}], \"labels\":[\"Monday\",\"Tuesday\",\"Wednesday\",\"Thursday\",\"Friday\"],\"options\": {\"axisY\": {\"onlyInteger\": true}}}'&gt;&lt;/div&gt;&lt;/div&gt;",
    "template": "&lt;p&gt;{{Q1.label}} = &amp;nbsp;{{response}}&amp;nbsp;&lt;/p&gt;&lt;p&gt;{{Q2.label}} = &amp;nbsp;{{response}}&amp;nbsp;&lt;/p&gt;&lt;p&gt;{{Q3.label}} = &amp;nbsp;&amp;nbsp;{{response}}&lt;/p&gt;",
    "hint": "&lt;p&gt;The height each bar reaches represents the temperature.&lt;/p&gt;",
    "feedback": "&lt;p&gt;The height each bar reaches represents the temperature.&lt;/p&gt;",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"The minimum temperature registered on Monday was {{Q1}} °C."
            },
            {
                "name": "A2",
                "label": "The minimum temperature registered on Tuesday was {{Q2}} °C."
            },
            {
                "name": "A3",
                "label": "The maximum temperature registered on Wednesday was {{Q8}} °C."
            },
            {
                "name": "A4",
                "label": "The maximum temperature registered on Thursday was {{Q9}} °C."
            },
            {
                "name": "A5",
                "label": "The minimum temperature registered on Friday was {{Q5}} °C."
            },
            {
                "name": "A6",
                "label": "The maximum temperature registered on Monday was {{Q1}} °C.",
                "incorrect": true,
                "feedback": "&lt;p&gt;The minimum temperature registered on Monday was {{Q1}} °C and the maximum, {{Q6}} °C.&lt;/p&gt;"
            },
            {
                "name": "A7",
                "label": "The maximum temperature registered on Tuesday was {{Q2}} °C.",
                "incorrect": true,
                "feedback": "&lt;p&gt;The minimum temperature registered on Tuesday was {{Q2}} °C and the maximum, {{Q7}} °C.&lt;/p&gt;"
            },
            {
                "name": "A8",
                "label": "The minimum temperature registered on Wednesday was {{Q8}} °C.",
                "incorrect": true,
                "feedback": "&lt;p&gt;The minimum temperature registered on Wednesday was {{Q3}} °C and the maximum, {{Q8}} °C.&lt;/p&gt;"
            },
            {
                "name": "A9",
                "label": "The minimum temperature registered on Thursday was {{Q9}} °C.",
                "incorrect": true,
                "feedback": "&lt;p&gt;The minimum temperature registered on Thursday was {{Q4}} °C and the maximum, {{Q9}} °C.&lt;/p&gt;"
            },
            {
                "name": "A10",
                "label": "The maximum temperature registered on Friday was {{Q5}} °C.",
                "incorrect": true,
                "feedback": "&lt;p&gt;The minimum temperature registered on Friday was {{Q5}} °C and the maximum, {{Q10}} °C.&lt;/p&gt;"
            }
        ],
        "uniques": false
    },
    "algorithm": {
        "name": "trueFalse",
        "template": "Choice matrix – inline",
        "params": {
            "countCorrect": 2,
            "countIncorrect": 1,
            "showCheckIcon": false,
            "options": [
                "True",
                "False"
            ]
        }
    }
}</v>
      </c>
      <c r="AB852" s="13" t="str">
        <f t="shared" si="2"/>
        <v>M6-EyP-7b-I-1</v>
      </c>
      <c r="AC852" s="13" t="str">
        <f t="shared" si="3"/>
        <v>M6-EyP-7b-I-1-EN</v>
      </c>
      <c r="AD852" s="8" t="s">
        <v>47</v>
      </c>
      <c r="AE852" s="13"/>
      <c r="AF852" s="8" t="s">
        <v>48</v>
      </c>
      <c r="AG852" s="8" t="s">
        <v>49</v>
      </c>
    </row>
    <row r="853" ht="112.5" customHeight="1">
      <c r="A853" s="6" t="s">
        <v>4890</v>
      </c>
      <c r="B853" s="6" t="s">
        <v>4891</v>
      </c>
      <c r="C853" s="8" t="s">
        <v>35</v>
      </c>
      <c r="D853" s="7" t="s">
        <v>36</v>
      </c>
      <c r="E853" s="6"/>
      <c r="F853" s="9" t="s">
        <v>4898</v>
      </c>
      <c r="G853" s="10"/>
      <c r="H853" s="6" t="s">
        <v>212</v>
      </c>
      <c r="I853" s="6"/>
      <c r="J853" s="8" t="s">
        <v>4893</v>
      </c>
      <c r="K853" s="10" t="s">
        <v>4899</v>
      </c>
      <c r="L853" s="11" t="s">
        <v>4900</v>
      </c>
      <c r="M853" s="13" t="s">
        <v>43</v>
      </c>
      <c r="N853" s="11" t="s">
        <v>4901</v>
      </c>
      <c r="O853" s="11" t="s">
        <v>4901</v>
      </c>
      <c r="P853" s="12"/>
      <c r="Q853" s="13"/>
      <c r="R853" s="12"/>
      <c r="S853" s="12"/>
      <c r="T853" s="12"/>
      <c r="U853" s="12"/>
      <c r="V853" s="12"/>
      <c r="W853" s="12"/>
      <c r="X853" s="13"/>
      <c r="Y853" s="6" t="s">
        <v>4518</v>
      </c>
      <c r="Z853" s="9" t="s">
        <v>4902</v>
      </c>
      <c r="AA853" s="12" t="str">
        <f t="shared" si="1"/>
        <v>{"id":"M6-EyP-7b-I-2-EN-EN","stimulus":"&lt;p&gt;The following chart shows the favorite activities of a group of girls and boys. Indicate whether the statements are correct or not.&lt;/p&gt;&lt;div style=\"display:flex; justify-content:center;\"&gt;&lt;div class=\"fr-chart ct-chart ct-minor-seventh\" data-chart='{\"type\": \"bar\", \"series\": [{\"name\": \"Girls\", \"data\": [{{Q1}},{{Q3}},{{Q5}}]},{\"name\": \"Boys\", \"data\": [{{Q2}},{{Q4}},{{Q6}}]}], \"labels\":[\"Playing sports\",\"Going to the park\",\"Playing with grandparents\"],\"options\": {\"axisY\": {\"onlyInteger\": true}}}'&gt;&lt;/div&gt;&lt;/div&gt;","template":"&lt;p&gt;{{Q1.label}} = &amp;nbsp;{{response}}&amp;nbsp;&lt;/p&gt;&lt;p&gt;{{Q2.label}} = &amp;nbsp;{{response}}&amp;nbsp;&lt;/p&gt;&lt;p&gt;{{Q3.label}} = &amp;nbsp;&amp;nbsp;{{response}}&lt;/p&gt;","hint":"&lt;p&gt;The height that each bar reaches represents the number of girls and boys who like an activity.&lt;/p&gt;","feedback":"&lt;p&gt;The height that each bar reaches represents the number of girls and boys who like an activity.&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boys prefer playing with grandparents."},{"name":"A2","label":"{{Q1}} girls prefer playing sports."},{"name":"A3","label":"This survey has been conducted on {{T1}} boys."},{"name":"A4","label":"This survey has been conducted on {{T2}} girls."},{"name":"A5","label":"{{Q1}} boys prefer playing sports.","incorrect":true,"feedback":"&lt;p&gt;The boys who prefer playing sports are {{Q2}}.&lt;/p&gt;"},{"name":"A6","label":"{{Q5}} girls prefer going to the park.","incorrect":true,"feedback":"&lt;p&gt;The girls who prefer going to the park are {{Q3}}.&lt;/p&gt;"},{"name":"A7","label":"This survey has been conducted on {{T3}} boys.","incorrect":true,"feedback":"&lt;p&gt;The survey has been conducted on {{T1}} boys.&lt;/p&gt;"},{"name":"A8","label":"This survey has been conducted on {{T4}} girls.","incorrect":true,"feedback":"&lt;p&gt;The survey has been conducted on {{T2}} girls.&lt;/p&gt;"}],"uniques":true},"algorithm":{"name":"trueFalse","template":"Choice matrix – inline","params":{"countCorrect":2,"countIncorrect":1,"showCheckIcon":false,"options":["True","False"]}}}</v>
      </c>
      <c r="AB853" s="13" t="str">
        <f t="shared" si="2"/>
        <v>M6-EyP-7b-I-2</v>
      </c>
      <c r="AC853" s="13" t="str">
        <f t="shared" si="3"/>
        <v>M6-EyP-7b-I-2-EN</v>
      </c>
      <c r="AD853" s="8" t="s">
        <v>47</v>
      </c>
      <c r="AE853" s="13"/>
      <c r="AF853" s="8" t="s">
        <v>48</v>
      </c>
      <c r="AG853" s="8" t="s">
        <v>49</v>
      </c>
    </row>
    <row r="854" ht="112.5" customHeight="1">
      <c r="A854" s="6" t="s">
        <v>4890</v>
      </c>
      <c r="B854" s="6" t="s">
        <v>4891</v>
      </c>
      <c r="C854" s="8" t="s">
        <v>35</v>
      </c>
      <c r="D854" s="7" t="s">
        <v>36</v>
      </c>
      <c r="E854" s="6"/>
      <c r="F854" s="9" t="s">
        <v>4903</v>
      </c>
      <c r="G854" s="10"/>
      <c r="H854" s="6" t="s">
        <v>212</v>
      </c>
      <c r="I854" s="6"/>
      <c r="J854" s="8" t="s">
        <v>4893</v>
      </c>
      <c r="K854" s="10" t="s">
        <v>4904</v>
      </c>
      <c r="L854" s="11" t="s">
        <v>4905</v>
      </c>
      <c r="M854" s="13" t="s">
        <v>43</v>
      </c>
      <c r="N854" s="11" t="s">
        <v>4906</v>
      </c>
      <c r="O854" s="11" t="s">
        <v>4906</v>
      </c>
      <c r="P854" s="12"/>
      <c r="Q854" s="13"/>
      <c r="R854" s="12"/>
      <c r="S854" s="12"/>
      <c r="T854" s="12"/>
      <c r="U854" s="12"/>
      <c r="V854" s="12"/>
      <c r="W854" s="12"/>
      <c r="X854" s="13"/>
      <c r="Y854" s="6" t="s">
        <v>4518</v>
      </c>
      <c r="Z854" s="9" t="s">
        <v>4907</v>
      </c>
      <c r="AA854" s="12" t="str">
        <f t="shared" si="1"/>
        <v>{"id":"M6-EyP-7b-I-3-EN-EN","stimulus":"&lt;p&gt;The Music teacher has created this chart with the favorite musical styles of their 6th grade students. Indicate whether the statements are correct or not.&lt;/p&gt;&lt;div style=\"display:flex; justify-content:center;\"&gt;&lt;div class=\"fr-chart ct-chart ct-minor-seventh\" data-chart='{\"type\": \"bar\", \"series\": [{\"name\": \"6th A\", \"data\": [{{Q1}},{{Q3}},{{Q5}},{{Q7}}]},{\"name\": \"6th B\", \"data\": [{{Q2}},{{Q4}},{{Q6}},{{Q8}}]}], \"labels\":[\"{{Q9}}\",\"{{Q10}}\",\"{{Q11}}\",\"{{Q12}}\"],\"options\": {\"axisY\": {\"onlyInteger\": true}}}'&gt;&lt;/div&gt;&lt;/div&gt;","template":"&lt;p&gt;{{Q1.label}} = &amp;nbsp;{{response}}&amp;nbsp;&lt;/p&gt;&lt;p&gt;{{Q2.label}} = &amp;nbsp;{{response}}&amp;nbsp;&lt;/p&gt;&lt;p&gt;{{Q3.label}} = &amp;nbsp;&amp;nbsp;{{response}}&lt;/p&gt;","hint":"&lt;p&gt;The height of each bar represents the number of students who like a musical style.&lt;/p&gt;","feedback":"&lt;p&gt;The height of each bar represents the number of students who like a musical style.&lt;/p&gt;","seed":{"parameters":[{"name":"Q1","label":null,"list":[5,6,7,8,9,10]},{"name":"Q2","label":null,"list":[5,6,7,8,9,10]},{"name":"Q3","label":null,"list":[5,6,7,8,9,10]},{"name":"Q4","label":null,"list":[5,6,7,8,9,10]},{"name":"Q5","label":null,"list":[5,6,7,8,9,10]},{"name":"Q6","label":null,"list":[5,6,7,8,9,10]},{"name":"Q7","label":null,"list":[5,6,7,8,9,10]},{"name":"Q8","label":null,"list":[5,6,7,8,9,10]},{"name":"Q9","label":null,"list":["pop","rock","classical","rap","electronic"]},{"name":"Q10","label":null,"list":["pop","rock","classical","rap","electronic"]},{"name":"Q11","label":null,"list":["pop","rock","classical","rap","electronic"]},{"name":"Q12","label":null,"list":["pop","rock","classical","rap","electronic"]}],"calculated":[{"name":"A1","label":"{{Q1}} 6th grade A students prefer {{Q9}} music."},{"name":"A2","label":"{{Q8}} 6th grade B students prefer {{Q12}} music."},{"name":"A3","label":"{{Q4}} 6th grade B students prefer {{Q10}} music."},{"name":"A4","label":"{{Q5}} 6th grade A students prefer {{Q11}} music."},{"name":"A5","label":"{{Q6}} 6th grade A students prefer {{Q12}} music.","incorrect":true,"feedback":"&lt;p&gt;The 6th grade A students who prefer {{Q12}} music are {{Q7}}.&lt;/p&gt;"},{"name":"A6","label":"{{Q4}} 6th grade B students prefer {{Q11}} music.","incorrect":true,"feedback":"&lt;p&gt;The 6th grade B students who prefer {{Q11}} music are {{Q6}}.&lt;/p&gt;"},{"name":"A7","label":"{{Q3}} 6th grade B students prefer {{Q10}} music.","incorrect":true,"feedback":"&lt;p&gt;The 6th grade B students who prefer {{Q10}} music are {{Q4}}.&lt;/p&gt;"},{"name":"A8","label":"{{Q3}} 6th grade A students prefer {{Q9}} music.","incorrect":true,"feedback":"&lt;p&gt;The 6th grade A students who prefer {{Q9}} music are {{Q1}}.&lt;/p&gt;"}],"uniques":true},"algorithm":{"name":"trueFalse","template":"Choice matrix – inline","params":{"countCorrect":2,"countIncorrect":1,"showCheckIcon":false,"options":["True","False"]}}}</v>
      </c>
      <c r="AB854" s="13" t="str">
        <f t="shared" si="2"/>
        <v>M6-EyP-7b-I-3</v>
      </c>
      <c r="AC854" s="13" t="str">
        <f t="shared" si="3"/>
        <v>M6-EyP-7b-I-3-EN</v>
      </c>
      <c r="AD854" s="8" t="s">
        <v>47</v>
      </c>
      <c r="AE854" s="13"/>
      <c r="AF854" s="8" t="s">
        <v>48</v>
      </c>
      <c r="AG854" s="8" t="s">
        <v>49</v>
      </c>
    </row>
    <row r="855" ht="112.5" customHeight="1">
      <c r="A855" s="6" t="s">
        <v>4890</v>
      </c>
      <c r="B855" s="6" t="s">
        <v>4891</v>
      </c>
      <c r="C855" s="8" t="s">
        <v>50</v>
      </c>
      <c r="D855" s="7" t="s">
        <v>36</v>
      </c>
      <c r="E855" s="6"/>
      <c r="F855" s="9" t="s">
        <v>4908</v>
      </c>
      <c r="G855" s="11" t="s">
        <v>4909</v>
      </c>
      <c r="H855" s="6" t="s">
        <v>212</v>
      </c>
      <c r="I855" s="6"/>
      <c r="J855" s="6" t="s">
        <v>168</v>
      </c>
      <c r="K855" s="10" t="s">
        <v>4910</v>
      </c>
      <c r="L855" s="10" t="s">
        <v>4911</v>
      </c>
      <c r="M855" s="13" t="s">
        <v>43</v>
      </c>
      <c r="N855" s="24" t="s">
        <v>4912</v>
      </c>
      <c r="O855" s="24" t="s">
        <v>4912</v>
      </c>
      <c r="P855" s="12"/>
      <c r="Q855" s="13"/>
      <c r="R855" s="12"/>
      <c r="S855" s="12"/>
      <c r="T855" s="12"/>
      <c r="U855" s="12"/>
      <c r="V855" s="12"/>
      <c r="W855" s="12"/>
      <c r="X855" s="13"/>
      <c r="Y855" s="6" t="s">
        <v>4518</v>
      </c>
      <c r="Z855" s="9" t="s">
        <v>4913</v>
      </c>
      <c r="AA855" s="12" t="str">
        <f t="shared" si="1"/>
        <v>{"id":"M6-EyP-7b-E-1-EN-EN","stimulus":"&lt;p&gt;The Physical Education teacher has created this chart with the favorite soccer teams of the 6th-grade students. Observe the chart and fill in the sentences.&lt;/p&gt;&lt;div style=\"display:flex; justify-content:center;\"&gt;&lt;div class=\"fr-chart ct-chart ct-minor-seventh\" data-chart='{\"type\": \"bar\", \"series\": [{\"name\": \"6th A\", \"data\": [{{Q1}},{{Q3}},{{Q5}},{{Q7}}]},{\"name\": \"6th B\", \"data\": [{{Q2}},{{Q4}},{{Q6}},{{Q8}}]}], \"labels\":[\"{{Q9}}\",\"{{Q10}}\",\"{{Q11}}\",\"{{Q12}}\"],\"options\": {\"axisY\": {\"onlyInteger\": true}}}'&gt;&lt;/div&gt;&lt;/div&gt;","template":"&lt;p&gt;{{response}} students from 6th B prefer the {{Q11}}.&lt;/p&gt;&lt;p&gt;{{response}} students from 6th A prefer the {{Q9}}.&lt;/p&gt;&lt;p&gt;The favorite team of the 6th A students has achieved {{response}} votes.&lt;/p&gt;","hint":"&lt;p&gt;The height reached by each bar represents the number of students who like a soccer team.&lt;/p&gt;","feedback":"&lt;p&gt;The height reached by each bar represents the number of students who like a soccer team.&lt;/p&gt;","seed":{"parameters":[{"name":"Q1","label":null,"min":5,"max":12,"step":1},{"name":"Q2","label":null,"min":5,"max":12,"step":1},{"name":"Q3","label":null,"min":5,"max":12,"step":1},{"name":"Q4","label":null,"min":5,"max":12,"step":1},{"name":"Q5","label":null,"min":5,"max":12,"step":1},{"name":"Q6","label":null,"min":5,"max":12,"step":1},{"name":"Q7","label":null,"min":5,"max":12,"step":1},{"name":"Q8","label":null,"min":5,"max":12,"step":1},{"name":"Q9","label":null,"list":["New York City F.C.","Los Angeles F.C.","Chicago Fire","Houston Dynamo","Inter Miami C.F.","Seattle Sounders FC"]},{"name":"Q10","label":null,"list":["New York City F.C.","Los Angeles F.C.","Chicago Fire","Houston Dynamo","Inter Miami C.F.","Seattle Sounders FC"]},{"name":"Q11","label":null,"list":["New York City F.C.","Los Angeles F.C.","Chicago Fire","Houston Dynamo","Inter Miami C.F.","Seattle Sounders FC"]},{"name":"Q12","label":null,"list":["New York City F.C.","Los Angeles F.C.","Chicago Fire","Houston Dynamo","Inter Miami C.F.","Seattle Sounders FC"]}],"calculated":[{"name":"A1","label":"{{function}}","function":"{{Q6}}"},{"name":"A2","label":"{{function}}","function":"{{Q1}}"},{"name":"A3","label":"{{function}}","function":"math.max({{Q1}},{{Q3}},{{Q5}},{{Q7}})"}],"uniques":true},"algorithm":{"name":"calculateOperation","params":{"method":"equivLiteral","keyboard":"NUMERICAL"}}}</v>
      </c>
      <c r="AB855" s="13" t="str">
        <f t="shared" si="2"/>
        <v>M6-EyP-7b-E-1</v>
      </c>
      <c r="AC855" s="13" t="str">
        <f t="shared" si="3"/>
        <v>M6-EyP-7b-E-1-EN</v>
      </c>
      <c r="AD855" s="8" t="s">
        <v>47</v>
      </c>
      <c r="AE855" s="13"/>
      <c r="AF855" s="8" t="s">
        <v>48</v>
      </c>
      <c r="AG855" s="8" t="s">
        <v>49</v>
      </c>
    </row>
    <row r="856" ht="112.5" customHeight="1">
      <c r="A856" s="6" t="s">
        <v>4890</v>
      </c>
      <c r="B856" s="6" t="s">
        <v>4891</v>
      </c>
      <c r="C856" s="8" t="s">
        <v>50</v>
      </c>
      <c r="D856" s="7" t="s">
        <v>36</v>
      </c>
      <c r="E856" s="6"/>
      <c r="F856" s="9" t="s">
        <v>4914</v>
      </c>
      <c r="G856" s="11" t="s">
        <v>4915</v>
      </c>
      <c r="H856" s="6" t="s">
        <v>212</v>
      </c>
      <c r="I856" s="6"/>
      <c r="J856" s="6" t="s">
        <v>168</v>
      </c>
      <c r="K856" s="11" t="s">
        <v>4916</v>
      </c>
      <c r="L856" s="10" t="s">
        <v>4917</v>
      </c>
      <c r="M856" s="13" t="s">
        <v>43</v>
      </c>
      <c r="N856" s="11" t="s">
        <v>4918</v>
      </c>
      <c r="O856" s="11" t="s">
        <v>4918</v>
      </c>
      <c r="P856" s="12"/>
      <c r="Q856" s="13"/>
      <c r="R856" s="12"/>
      <c r="S856" s="12"/>
      <c r="T856" s="12"/>
      <c r="U856" s="12"/>
      <c r="V856" s="12"/>
      <c r="W856" s="12"/>
      <c r="X856" s="13"/>
      <c r="Y856" s="6" t="s">
        <v>4518</v>
      </c>
      <c r="Z856" s="9" t="s">
        <v>4919</v>
      </c>
      <c r="AA856" s="12" t="str">
        <f t="shared" si="1"/>
        <v>{
    "id": "M6-EyP-7b-E-2-EN-EN",
    "stimulus": "&lt;p&gt;Two ice cream shops have joined together to represent in this graph the ice cream flavors they have sold the most in one day. Observe the graph and complete the sentences.&lt;/p&gt;&lt;div style=\"display:flex; justify-content:center;\"&gt;&lt;div class=\"fr-chart ct-chart ct-minor-seventh\" data-chart='{\"type\": \"bar\", \"series\": [{\"name\": \"Shop 1\", \"data\": [{{Q1}},{{Q2}},{{Q3}}]},{\"name\": \"Shop 2\", \"data\": [{{Q4}},{{Q5}},{{Q6}}]}], \"labels\":[\"{{Q7}}\",\"{{Q8}}\",\"{{Q9}}\"],\"options\": {\"axisY\": {\"onlyInteger\": true}}}'&gt;&lt;/div&gt;&lt;/div&gt;",
    "template": "&lt;p&gt;Shop 1 has sold {{response}} {{Q9}} ice creams.&lt;/p&gt;&lt;p&gt;Shop 2 has sold {{response}} {{Q8}} ice creams.&lt;/p&gt;&lt;p&gt;Between the two ice cream shops, they have sold {{response}} {{Q7}} ice creams.&lt;/p&gt;",
    "hint": "&lt;p&gt;The height each bar reaches represents how many ice creams have been sold of that flavor.&lt;/p&gt;",
    "feedback": "&lt;p&gt;The height each bar reaches represents how many ice creams have been sold of that flavor.&lt;/p&gt;",
    "seed": {
        "parameters": [
            {
                "name": "Q1",
                "label": null,
                "min": 40,
                "max": 60,
                "step": 1
            },
            {
                "name": "Q2",
                "label": null,
                "min": 40,
                "max": 60,
                "step": 1
            },
            {
                "name": "Q3",
                "label": null,
                "min": 40,
                "max": 60,
                "step": 1
            },
            {
                "name": "Q4",
                "label": null,
                "min": 40,
                "max": 60,
                "step": 1
            },
            {
                "name": "Q5",
                "label": null,
                "min": 40,
                "max": 60,
                "step": 1
            },
            {
                "name": "Q6",
                "label": null,
                "min": 40,
                "max": 60,
                "step": 1
            },
            {
                "name": "Q7",
                "label": null,
                "list": [
                    "mint",
                    "lemon",
                    "strawberry",
                    "chocolate",
                    "nougat"
                ]
            },
            {
                "name": "Q8",
                "label": null,
                "list": [
                    "mint",
                    "lemon",
                    "strawberry",
                    "chocolate",
                    "nougat"
                ]
            },
            {
                "name": "Q9",
                "label": null,
                "list": [
                    "mint",
                    "lemon",
                    "strawberry",
                    "chocolate",
                    "nougat"
                ]
            }
        ],
        "calculated": [
            {
                "name": "A1",
                "label": "{{function}}",
                "function": "{{Q3}}"
            },
            {
                "name": "A2",
                "label": "{{function}}",
                "function": "{{Q5}}"
            },
            {
                "name": "A3",
                "label": "{{function}}",
                "function": "{{Q1}}+{{Q4}}"
            }
        ],
        "uniques": true
    },
    "algorithm": {
        "name": "calculateOperation",
        "params": {
            "method": "equivLiteral",
            "keyboard": "NUMERICAL"
        }
    }
}</v>
      </c>
      <c r="AB856" s="13" t="str">
        <f t="shared" si="2"/>
        <v>M6-EyP-7b-E-2</v>
      </c>
      <c r="AC856" s="13" t="str">
        <f t="shared" si="3"/>
        <v>M6-EyP-7b-E-2-EN</v>
      </c>
      <c r="AD856" s="8" t="s">
        <v>47</v>
      </c>
      <c r="AE856" s="13"/>
      <c r="AF856" s="8" t="s">
        <v>48</v>
      </c>
      <c r="AG856" s="8" t="s">
        <v>49</v>
      </c>
    </row>
    <row r="857" ht="112.5" customHeight="1">
      <c r="A857" s="6" t="s">
        <v>4890</v>
      </c>
      <c r="B857" s="6" t="s">
        <v>4891</v>
      </c>
      <c r="C857" s="8" t="s">
        <v>50</v>
      </c>
      <c r="D857" s="7" t="s">
        <v>36</v>
      </c>
      <c r="E857" s="6"/>
      <c r="F857" s="9" t="s">
        <v>4920</v>
      </c>
      <c r="G857" s="11" t="s">
        <v>4921</v>
      </c>
      <c r="H857" s="10"/>
      <c r="I857" s="6"/>
      <c r="J857" s="6" t="s">
        <v>168</v>
      </c>
      <c r="K857" s="11" t="s">
        <v>4922</v>
      </c>
      <c r="L857" s="10" t="s">
        <v>4923</v>
      </c>
      <c r="M857" s="13" t="s">
        <v>43</v>
      </c>
      <c r="N857" s="24" t="s">
        <v>4924</v>
      </c>
      <c r="O857" s="24" t="s">
        <v>4924</v>
      </c>
      <c r="P857" s="12"/>
      <c r="Q857" s="13"/>
      <c r="R857" s="12"/>
      <c r="S857" s="12"/>
      <c r="T857" s="12"/>
      <c r="U857" s="12"/>
      <c r="V857" s="12"/>
      <c r="W857" s="12"/>
      <c r="X857" s="13"/>
      <c r="Y857" s="6" t="s">
        <v>4518</v>
      </c>
      <c r="Z857" s="9" t="s">
        <v>4925</v>
      </c>
      <c r="AA857" s="12" t="str">
        <f t="shared" si="1"/>
        <v>{"id":"M6-EyP-7b-E-3-EN-EN","stimulus":"&lt;p&gt;Mike and Anne have marked on this graph which country the authors of the books on their bookshelves are from. Observe the graph and complete the sentences.&lt;/p&gt;&lt;div style=\"display:flex; justify-content:center;\"&gt;&lt;div class=\"fr-chart ct-chart ct-minor-seventh\" data-chart='{\"type\": \"bar\", \"series\": [{\"name\": \"Mike\", \"data\": [{{Q1}},{{Q3}},{{Q5}},{{Q7}}]},{\"name\": \"Anne\", \"data\": [{{Q2}},{{Q4}},{{Q6}},{{Q8}}]}], \"labels\":[\"{{Q9}}\",\"{{Q10}}\",\"{{Q11}}\",\"{{Q12}}\"],\"options\": {\"axisY\": {\"onlyInteger\": true}}}'&gt;&lt;/div&gt;&lt;/div&gt;","template":"&lt;p&gt;Mike has {{response}} books by authors who were born in {{Q12}}.&lt;/p&gt;&lt;p&gt;Between Mike and Anne they have {{response}} books whose authors were born in {{Q11}}.&lt;/p&gt;&lt;p&gt;Anne has {{response}} books by authors who were born in {{Q9}}.&lt;/p&gt;","hint":"&lt;p&gt;The height reached by each bar represents the number of authors from a country.&lt;/p&gt;","feedback":"&lt;p&gt;The height reached by each bar represents the number of authors from a country.&lt;/p&gt;","seed":{"parameters":[{"name":"Q1","label":null,"min":5,"max":12,"step":1},{"name":"Q2","label":null,"min":5,"max":12,"step":1},{"name":"Q3","label":null,"min":5,"max":12,"step":1},{"name":"Q4","label":null,"min":5,"max":12,"step":1},{"name":"Q5","label":null,"min":5,"max":12,"step":1},{"name":"Q6","label":null,"min":5,"max":12,"step":1},{"name":"Q7","label":null,"min":5,"max":12,"step":1},{"name":"Q8","label":null,"min":5,"max":12,"step":1},{"name":"Q9","label":null,"list":["Spain","Chile","Italy","Japan","Nigeria"]},{"name":"Q10","label":null,"list":["Spain","Chile","Italy","Japan","Nigeria"]},{"name":"Q11","label":null,"list":["Spain","Chile","Italy","Japan","Nigeria"]},{"name":"Q12","label":null,"list":["Spain","Chile","Italy","Japan","Nigeria"]}],"calculated":[{"name":"A1","label":"{{function}}","function":"{{Q7}}"},{"name":"A2","label":"{{function}}","function":"{{Q5}}+{{Q6}}"},{"name":"A3","label":"{{function}}","function":"{{Q2}}"}],"uniques":true},"algorithm":{"name":"calculateOperation","params":{"method":"equivLiteral","keyboard":"NUMERICAL"}}}</v>
      </c>
      <c r="AB857" s="13" t="str">
        <f t="shared" si="2"/>
        <v>M6-EyP-7b-E-3</v>
      </c>
      <c r="AC857" s="13" t="str">
        <f t="shared" si="3"/>
        <v>M6-EyP-7b-E-3-EN</v>
      </c>
      <c r="AD857" s="8" t="s">
        <v>47</v>
      </c>
      <c r="AE857" s="13"/>
      <c r="AF857" s="8" t="s">
        <v>48</v>
      </c>
      <c r="AG857" s="8" t="s">
        <v>49</v>
      </c>
    </row>
    <row r="858" ht="112.5" customHeight="1">
      <c r="A858" s="6" t="s">
        <v>4926</v>
      </c>
      <c r="B858" s="10" t="s">
        <v>4927</v>
      </c>
      <c r="C858" s="27" t="s">
        <v>35</v>
      </c>
      <c r="D858" s="7" t="s">
        <v>36</v>
      </c>
      <c r="E858" s="6"/>
      <c r="F858" s="10" t="s">
        <v>4928</v>
      </c>
      <c r="G858" s="11"/>
      <c r="H858" s="10"/>
      <c r="I858" s="6" t="s">
        <v>212</v>
      </c>
      <c r="J858" s="6" t="s">
        <v>4929</v>
      </c>
      <c r="K858" s="10" t="s">
        <v>4840</v>
      </c>
      <c r="L858" s="61"/>
      <c r="M858" s="13" t="s">
        <v>43</v>
      </c>
      <c r="N858" s="10" t="s">
        <v>4930</v>
      </c>
      <c r="O858" s="10" t="s">
        <v>4930</v>
      </c>
      <c r="P858" s="12"/>
      <c r="Q858" s="13"/>
      <c r="R858" s="12"/>
      <c r="S858" s="12"/>
      <c r="T858" s="12"/>
      <c r="U858" s="12"/>
      <c r="V858" s="12"/>
      <c r="W858" s="12"/>
      <c r="X858" s="13"/>
      <c r="Y858" s="6" t="s">
        <v>4518</v>
      </c>
      <c r="Z858" s="11" t="s">
        <v>4931</v>
      </c>
      <c r="AA858" s="12" t="str">
        <f t="shared" si="1"/>
        <v>{
    "id": "M6-EyP-7c-I-1-EN-EN",
    "stimulus": "&lt;p&gt;A zoo has recorded in a table all the animals that have escaped at some point. Construct the bar chart based on that information.&lt;/p&gt;",
    "hint": "&lt;p&gt;The height of the bars represents the number of animals of each type.&lt;/p&gt;",
    "feedback": "&lt;p&gt;The height of the bars represents the number of animals of each type.&lt;/p&gt;",
    "seed": {
        "parameters": [
            {
                "name": "Q1",
                "label": "Monkeys",
                "theme": "theme-dark-orange",
                "min": 1,
                "max": 10,
                "step": 1
            },
            {
                "name": "Q2",
                "label": "Elephants",
                "theme": "theme-light-blue",
                "min": 1,
                "max": 10,
                "step": 1
            },
            {
                "name": "Q3",
                "label": "Lions",
                "theme": "theme-turquoise",
                "min": 1,
                "max": 10,
                "step": 1
            },
            {
                "name": "Q4",
                "label": "Reptiles",
                "theme": "theme-bordeaux",
                "min": 1,
                "max": 10,
                "step": 1
            },
            {
                "name": "Q5",
                "label": "Birds",
                "theme": "theme-green",
                "min": 1,
                "max": 10,
                "step": 1
            }
        ],
        "uniques": true
    },
    "algorithm": {
        "name": "barchart",
        "params": {
            "labelY": "Animals",
            "labelsX": [
                {
                    "label": "Units",
                    "theme": "theme-violet"
                }
            ],
            "tableEnable": true,
            "tablePosition": "LEFT",
            "multiplier": 1
        }
    }
}</v>
      </c>
      <c r="AB858" s="13" t="str">
        <f t="shared" si="2"/>
        <v>M6-EyP-7c-I-1</v>
      </c>
      <c r="AC858" s="13" t="str">
        <f t="shared" si="3"/>
        <v>M6-EyP-7c-I-1-EN</v>
      </c>
      <c r="AD858" s="8"/>
      <c r="AE858" s="13"/>
      <c r="AF858" s="8" t="s">
        <v>48</v>
      </c>
      <c r="AG858" s="8" t="s">
        <v>49</v>
      </c>
    </row>
    <row r="859" ht="112.5" customHeight="1">
      <c r="A859" s="6" t="s">
        <v>4926</v>
      </c>
      <c r="B859" s="10" t="s">
        <v>4927</v>
      </c>
      <c r="C859" s="27" t="s">
        <v>35</v>
      </c>
      <c r="D859" s="7" t="s">
        <v>36</v>
      </c>
      <c r="E859" s="6"/>
      <c r="F859" s="10" t="s">
        <v>4932</v>
      </c>
      <c r="G859" s="11"/>
      <c r="H859" s="10"/>
      <c r="I859" s="6" t="s">
        <v>212</v>
      </c>
      <c r="J859" s="6" t="s">
        <v>4929</v>
      </c>
      <c r="K859" s="10" t="s">
        <v>4840</v>
      </c>
      <c r="L859" s="61"/>
      <c r="M859" s="13" t="s">
        <v>43</v>
      </c>
      <c r="N859" s="10" t="s">
        <v>4933</v>
      </c>
      <c r="O859" s="10" t="s">
        <v>4933</v>
      </c>
      <c r="P859" s="12"/>
      <c r="Q859" s="13"/>
      <c r="R859" s="12"/>
      <c r="S859" s="12"/>
      <c r="T859" s="12"/>
      <c r="U859" s="12"/>
      <c r="V859" s="12"/>
      <c r="W859" s="12"/>
      <c r="X859" s="13"/>
      <c r="Y859" s="6" t="s">
        <v>4518</v>
      </c>
      <c r="Z859" s="11" t="s">
        <v>4934</v>
      </c>
      <c r="AA859" s="12" t="str">
        <f t="shared" si="1"/>
        <v>{
    "id": "M6-EyP-7c-I-2-EN-EN",
    "stimulus": "&lt;p&gt;Mike has collected the mushrooms shown in this table in the forest. Create the bar chart based on this information.&lt;/p&gt;",
    "hint": "&lt;p&gt;The height of the bars represents the number of mushrooms of each type.&lt;/p&gt;",
    "feedback": "&lt;p&gt;The height of the bars represents the number of mushrooms of each type.&lt;/p&gt;",
    "seed": {
        "parameters": [
            {
                "name": "Q1",
                "label": "Button mushrooms",
                "theme": "theme-dark-orange",
                "min": 1,
                "max": 10,
                "step": 1
            },
            {
                "name": "Q2",
                "label": "Boletus",
                "theme": "theme-light-blue",
                "min": 1,
                "max": 10,
                "step": 1
            },
            {
                "name": "Q3",
                "label": "Chanterelles",
                "theme": "theme-turquoise",
                "min": 1,
                "max": 10,
                "step": 1
            },
            {
                "name": "Q4",
                "label": "Milk-caps",
                "theme": "theme-bordeaux",
                "min": 1,
                "max": 10,
                "step": 1
            },
            {
                "name": "Q5",
                "label": "Truffles",
                "theme": "theme-green",
                "min": 1,
                "max": 10,
                "step": 1
            }
        ],
        "uniques": true
    },
    "algorithm": {
        "name": "barchart",
        "params": {
            "labelY": "Mushrooms",
            "labelsX": [
                {
                    "label": "Units",
                    "theme": "theme-violet"
                }
            ],
            "tableEnable": true,
            "tablePosition": "LEFT",
            "multiplier": 1
        }
    }
}</v>
      </c>
      <c r="AB859" s="13" t="str">
        <f t="shared" si="2"/>
        <v>M6-EyP-7c-I-2</v>
      </c>
      <c r="AC859" s="13" t="str">
        <f t="shared" si="3"/>
        <v>M6-EyP-7c-I-2-EN</v>
      </c>
      <c r="AD859" s="8"/>
      <c r="AE859" s="13"/>
      <c r="AF859" s="8" t="s">
        <v>48</v>
      </c>
      <c r="AG859" s="8" t="s">
        <v>49</v>
      </c>
    </row>
    <row r="860" ht="112.5" customHeight="1">
      <c r="A860" s="6" t="s">
        <v>4926</v>
      </c>
      <c r="B860" s="10" t="s">
        <v>4927</v>
      </c>
      <c r="C860" s="27" t="s">
        <v>35</v>
      </c>
      <c r="D860" s="7" t="s">
        <v>36</v>
      </c>
      <c r="E860" s="6"/>
      <c r="F860" s="10" t="s">
        <v>4935</v>
      </c>
      <c r="G860" s="11"/>
      <c r="H860" s="10"/>
      <c r="I860" s="6" t="s">
        <v>212</v>
      </c>
      <c r="J860" s="6" t="s">
        <v>4929</v>
      </c>
      <c r="K860" s="10" t="s">
        <v>4936</v>
      </c>
      <c r="L860" s="61"/>
      <c r="M860" s="13" t="s">
        <v>43</v>
      </c>
      <c r="N860" s="10" t="s">
        <v>4937</v>
      </c>
      <c r="O860" s="10" t="s">
        <v>4937</v>
      </c>
      <c r="P860" s="12"/>
      <c r="Q860" s="13"/>
      <c r="R860" s="12"/>
      <c r="S860" s="12"/>
      <c r="T860" s="12"/>
      <c r="U860" s="12"/>
      <c r="V860" s="12"/>
      <c r="W860" s="12"/>
      <c r="X860" s="13"/>
      <c r="Y860" s="6" t="s">
        <v>4518</v>
      </c>
      <c r="Z860" s="11" t="s">
        <v>4938</v>
      </c>
      <c r="AA860" s="12" t="str">
        <f t="shared" si="1"/>
        <v>{
    "id": "M6-EyP-7c-I-3-EN-EN",
    "stimulus": "&lt;p&gt;These are the times that some costumes have been repeated at Glenn's party. Build the bar chart from that information.&lt;/p&gt;",
    "hint": "&lt;p&gt;The height of the bars represents the number of costumes of each type.&lt;/p&gt;",
    "feedback": "&lt;p&gt;The height of the bars represents the number of costumes of each type.&lt;/p&gt;",
    "seed": {
        "parameters": [
            {
                "name": "Q1",
                "label": "Ghosts",
                "theme": "theme-light-orange",
                "min": 2,
                "max": 10,
                "step": 1
            },
            {
                "name": "Q2",
                "label": "Musketeers",
                "theme": "theme-green",
                "min": 2,
                "max": 10,
                "step": 1
            },
            {
                "name": "Q3",
                "label": "Fireflies",
                "theme": "theme-bordeaux",
                "min": 2,
                "max": 10,
                "step": 1
            },
            {
                "name": "Q4",
                "label": "Skeletons",
                "theme": "theme-violet",
                "min": 2,
                "max": 10,
                "step": 1
            }
        ],
        "uniques": true
    },
    "algorithm": {
        "name": "barchart",
        "params": {
            "labelY": "Costumes",
            "labelsX": [
                {
                    "label": "Units",
                    "theme": "theme-violet"
                }
            ],
            "tableEnable": true,
            "tablePosition": "LEFT",
            "multiplier": 1
        }
    }
}</v>
      </c>
      <c r="AB860" s="13" t="str">
        <f t="shared" si="2"/>
        <v>M6-EyP-7c-I-3</v>
      </c>
      <c r="AC860" s="13" t="str">
        <f t="shared" si="3"/>
        <v>M6-EyP-7c-I-3-EN</v>
      </c>
      <c r="AD860" s="8"/>
      <c r="AE860" s="13"/>
      <c r="AF860" s="8" t="s">
        <v>48</v>
      </c>
      <c r="AG860" s="8" t="s">
        <v>49</v>
      </c>
    </row>
    <row r="861" ht="112.5" customHeight="1">
      <c r="A861" s="6" t="s">
        <v>4939</v>
      </c>
      <c r="B861" s="6" t="s">
        <v>4940</v>
      </c>
      <c r="C861" s="13" t="s">
        <v>35</v>
      </c>
      <c r="D861" s="7" t="s">
        <v>36</v>
      </c>
      <c r="E861" s="6"/>
      <c r="F861" s="11" t="s">
        <v>4941</v>
      </c>
      <c r="G861" s="10"/>
      <c r="H861" s="10"/>
      <c r="I861" s="6"/>
      <c r="J861" s="8" t="s">
        <v>4942</v>
      </c>
      <c r="K861" s="11" t="s">
        <v>4943</v>
      </c>
      <c r="L861" s="11" t="s">
        <v>4944</v>
      </c>
      <c r="M861" s="13" t="s">
        <v>43</v>
      </c>
      <c r="N861" s="11" t="s">
        <v>4945</v>
      </c>
      <c r="O861" s="11" t="s">
        <v>4946</v>
      </c>
      <c r="P861" s="12"/>
      <c r="Q861" s="13"/>
      <c r="R861" s="12"/>
      <c r="S861" s="12"/>
      <c r="T861" s="12"/>
      <c r="U861" s="12"/>
      <c r="V861" s="12"/>
      <c r="W861" s="12"/>
      <c r="X861" s="13"/>
      <c r="Y861" s="6" t="s">
        <v>4518</v>
      </c>
      <c r="Z861" s="9" t="s">
        <v>4947</v>
      </c>
      <c r="AA861" s="12" t="str">
        <f t="shared" si="1"/>
        <v>{"id":"M6-EyP-8a-I-1-EN-EN","stimulus":"&lt;p&gt;The following chart represents the number of hours of training for some athletes during a few days of the week. Click on the correct answer.&lt;/p&gt;&lt;div class=\"fr-chart ct-chart ct-minor-seventh\" data-chart='{\"type\": \"line\", \"series\": [{\"name\": \"{{Q10}}\", \"data\": [{{Q1}},{{Q3}},{{Q5}},{{Q2}},0]},{\"name\": \"{{Q11}}\", \"data\": [{{Q2}},{{Q4}}, {{Q5}},{{Q3}},{{Q1}}]}], \"labels\":[\"Monday\",\"Wednesday\",\"Thursday\",\"Friday\",\"Saturday\"], \"options\":{\"low\":0, \"axisY\": {\"onlyInteger\": true}}}'&gt;&lt;/div&gt;","hint":"&lt;p&gt;The points on the curve represent the training hours of each day.&lt;/p&gt;","feedback":"&lt;p&gt;The points on the curve represent the training hours of each day.&lt;/p&gt;","seed":{"parameters":[{"name":"Q1","label":null,"list":[1,2,3,4,5]},{"name":"Q2","label":null,"list":[1,2,3,4,5]},{"name":"Q3","label":null,"list":[1,2,3,4,5]},{"name":"Q4","label":null,"list":[1,2,3,4,5]},{"name":"Q5","label":null,"list":[1,2,3,4,5]},{"name":"Q10","label":null,"list":["Susan","Nancy","Charlotte"]},{"name":"Q11","label":null,"list":["Irene","Paula","Louise"]}],"calculated":[{"name":"A1","function":"The chart shows the training hours of 2 athletes.","label":"{{function}}"},{"name":"A2","function":"The names of the athletes are {{Q10}} and {{Q11}}.","label":"{{function}}"},{"name":"A3","function":"The athletes rested on Wednesday.","label":"{{function}}","incorrect":true,"feedback":"&lt;p&gt;{{Q10}} is the one who rested on Saturday.&lt;/p&gt;"},{"name":"A4","function":"{{Q10}} trained alone on Saturday.","label":"{{function}}","incorrect":false},{"name":"A5","function":"On Wednesday, the athletes trained the same number of hours.","incorrect":true,"label":"{{function}}","feedback":"&lt;p&gt;The athletes trained the same number of hours on Thursday.&lt;/p&gt;"},{"name":"A6","function":"On Thursday, the athletes trained the same number of hours.","label":"{{function}}"},{"name":"A7","function":"{{Q10}} has trained every day.","incorrect":true,"label":"{{function}}","feedback":"&lt;p&gt;{{Q11}} is the one who has trained every day.&lt;/p&gt;"},{"name":"A8","function":"{{Q11}} has trained every day.","incorrect":false,"label":"{{function}}"}],"uniques":true},"algorithm":{"name":"trueFalse","template":"Multiple choice – standard","params":{"countCorrect":1,"countIncorrect":2,"showCheckIcon":true}}}</v>
      </c>
      <c r="AB861" s="13" t="str">
        <f t="shared" si="2"/>
        <v>M6-EyP-8a-I-1</v>
      </c>
      <c r="AC861" s="13" t="str">
        <f t="shared" si="3"/>
        <v>M6-EyP-8a-I-1-EN</v>
      </c>
      <c r="AD861" s="8" t="s">
        <v>47</v>
      </c>
      <c r="AE861" s="13"/>
      <c r="AF861" s="8" t="s">
        <v>48</v>
      </c>
      <c r="AG861" s="8" t="s">
        <v>49</v>
      </c>
    </row>
    <row r="862" ht="112.5" customHeight="1">
      <c r="A862" s="6" t="s">
        <v>4939</v>
      </c>
      <c r="B862" s="6" t="s">
        <v>4940</v>
      </c>
      <c r="C862" s="13" t="s">
        <v>50</v>
      </c>
      <c r="D862" s="7" t="s">
        <v>36</v>
      </c>
      <c r="E862" s="6"/>
      <c r="F862" s="11" t="s">
        <v>4948</v>
      </c>
      <c r="G862" s="11" t="s">
        <v>4949</v>
      </c>
      <c r="H862" s="10"/>
      <c r="I862" s="6"/>
      <c r="J862" s="6" t="s">
        <v>54</v>
      </c>
      <c r="K862" s="11" t="s">
        <v>4950</v>
      </c>
      <c r="L862" s="11" t="s">
        <v>4951</v>
      </c>
      <c r="M862" s="13" t="s">
        <v>43</v>
      </c>
      <c r="N862" s="11" t="s">
        <v>4952</v>
      </c>
      <c r="O862" s="11" t="s">
        <v>4952</v>
      </c>
      <c r="P862" s="12"/>
      <c r="Q862" s="13"/>
      <c r="R862" s="12"/>
      <c r="S862" s="12"/>
      <c r="T862" s="12"/>
      <c r="U862" s="12"/>
      <c r="V862" s="12"/>
      <c r="W862" s="12"/>
      <c r="X862" s="13"/>
      <c r="Y862" s="6" t="s">
        <v>4518</v>
      </c>
      <c r="Z862" s="9" t="s">
        <v>4953</v>
      </c>
      <c r="AA862" s="12" t="str">
        <f t="shared" si="1"/>
        <v>{
    "id": "M6-EyP-8a-E-1-EN-EN",
    "stimulus": "&lt;p&gt;In the following chart, the study hours of two friends are shown. Fill in the blank with these statements.&lt;/p&gt;&lt;div class=\"fr-chart ct-chart ct-minor-seventh\" data-chart='{\"type\": \"line\", \"series\": [{\"name\": \" {{Q001}}\", \"data\": [{{Q1}},{{Q3}},{{Q5}},{{Q7}},{{Q9}}]},{\"name\": \"{{Q01}}\", \"data\": [{{Q2}},{{Q4}},0,{{T7}},{{Q8}}]}], \"labels\":[\"Monday\",\"Tuesday\",\"Wednesday\",\"Thursday\",\"Friday\"], \"options\":{\"low\":0, \"axisY\": {\"onlyInteger\": true}}}'&gt;&lt;/div&gt;",
    "hint": "&lt;p&gt;The points on the curve represent the number of hours that {{Q001}} and {{Q01}} studied each day of the week.&lt;/p&gt;",
    "feedback": "&lt;p&gt;The points on the curve represent the number of hours that {{Q001}} and {{Q01}} studied each day of the week.&lt;/p&gt;",
    "template": "&lt;p&gt;{{Q001}} studied for {{response}} hours on Friday.&lt;/p&gt;&lt;p&gt;{{Q01}} did not study on {{response}}.&lt;/p&gt;&lt;p&gt;{{Q01}} studied on Thursday for {{response}} hours more than {{Q001}}.&lt;/p&gt;",
    "seed": {
        "parameters": [
            {
                "name": "Q1",
                "label": null,
                "list": [
                    1,
                    2,
                    3,
                    4
                ]
            },
            {
                "name": "Q2",
                "label": null,
                "list": [
                    1,
                    2,
                    3,
                    4
                ]
            },
            {
                "name": "Q3",
                "label": null,
                "list": [
                    1,
                    2,
                    3,
                    4
                ]
            },
            {
                "name": "Q4",
                "label": null,
                "list": [
                    1,
                    2,
                    3,
                    4
                ]
            },
            {
                "name": "Q5",
                "label": null,
                "list": [
                    1,
                    2,
                    3,
                    4
                ]
            },
            {
                "name": "Q6",
                "label": null,
                "list": [
                    1,
                    2,
                    3,
                    4
                ]
            },
            {
                "name": "Q7",
                "label": null,
                "list": [
                    1,
                    2,
                    3,
                    4
                ]
            },
            {
                "name": "Q8",
                "label": null,
                "list": [
                    1,
                    2,
                    3,
                    4
                ]
            },
            {
                "name": "Q9",
                "label": null,
                "list": [
                    2,
                    3,
                    4
                ]
            },
            {
                "name": "Q9",
                "label": null,
                "list": [
                    1,
                    2,
                    3,
                    4
                ]
            },
            {
                "name": "Q10",
                "label": null,
                "list": [
                    2,
                    3
                ]
            },
            {
                "name": "Q001",
                "label": null,
                "list": [
                    "Jake",
                    "Mike",
                    "Charles"
                ]
            },
            {
                "name": "Q01",
                "label": null,
                "list": [
                    "Karen",
                    "Megan",
                    "Helen"
                ]
            }
        ],
        "calculated": [
            {
                "name": "T7",
                "label": "{{function}}",
                "function": "{{Q7}}+{{Q10}}",
                "temp": true
            },
            {
                "name": "A1",
                "label": "{{function}}",
                "function": "{{Q9}}"
            },
            {
                "name": "A2",
                "label": "Wednesday",
                "function": ""
            },
            {
                "name": "A3",
                "label": "{{function}}",
                "function": "{{Q10}}"
            }
        ],
        "uniques": true
    },
    "algorithm": {
        "name": "calculateOperation",
        "template": "Cloze with text"
    }
}</v>
      </c>
      <c r="AB862" s="13" t="str">
        <f t="shared" si="2"/>
        <v>M6-EyP-8a-E-1</v>
      </c>
      <c r="AC862" s="13" t="str">
        <f t="shared" si="3"/>
        <v>M6-EyP-8a-E-1-EN</v>
      </c>
      <c r="AD862" s="8" t="s">
        <v>47</v>
      </c>
      <c r="AE862" s="13"/>
      <c r="AF862" s="8" t="s">
        <v>48</v>
      </c>
      <c r="AG862" s="8" t="s">
        <v>49</v>
      </c>
    </row>
    <row r="863" ht="112.5" customHeight="1">
      <c r="A863" s="6" t="s">
        <v>4954</v>
      </c>
      <c r="B863" s="6" t="s">
        <v>4955</v>
      </c>
      <c r="C863" s="13" t="s">
        <v>35</v>
      </c>
      <c r="D863" s="7" t="s">
        <v>36</v>
      </c>
      <c r="E863" s="6"/>
      <c r="F863" s="11" t="s">
        <v>4956</v>
      </c>
      <c r="G863" s="10"/>
      <c r="H863" s="10"/>
      <c r="I863" s="6"/>
      <c r="J863" s="6" t="s">
        <v>2158</v>
      </c>
      <c r="K863" s="10" t="s">
        <v>4957</v>
      </c>
      <c r="L863" s="11" t="s">
        <v>4958</v>
      </c>
      <c r="M863" s="13" t="s">
        <v>43</v>
      </c>
      <c r="N863" s="11" t="s">
        <v>4959</v>
      </c>
      <c r="O863" s="11" t="s">
        <v>4959</v>
      </c>
      <c r="P863" s="12"/>
      <c r="Q863" s="13"/>
      <c r="R863" s="12"/>
      <c r="S863" s="12"/>
      <c r="T863" s="12"/>
      <c r="U863" s="12"/>
      <c r="V863" s="12"/>
      <c r="W863" s="12"/>
      <c r="X863" s="13"/>
      <c r="Y863" s="6" t="s">
        <v>4518</v>
      </c>
      <c r="Z863" s="9" t="s">
        <v>4960</v>
      </c>
      <c r="AA863" s="12" t="str">
        <f t="shared" si="1"/>
        <v>{"id":"M6-EyP-8b-I-1-EN-EN","stimulus":"&lt;p&gt;In this frequency curve, the minimum and maximum temperatures recorded in a village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each line reaches represents the minimum and maximum temperature of each day, respectively.&lt;/p&gt;","feedback":"&lt;p&gt;The height each line reaches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minimum temperature on day 1 was...","function":"{{Q1}} °C."},{"name":"A2","label":"The maximum temperature on day 2 was...","function":"{{Q7}} °C."},{"name":"A3","label":"The minimum temperature on day 4 was...","function":"{{Q4}} °C."}],"uniques":true},"algorithm":{"name":"linkOperationResult","template":"Match list","params":{"invert":true}}}</v>
      </c>
      <c r="AB863" s="13" t="str">
        <f t="shared" si="2"/>
        <v>M6-EyP-8b-I-1</v>
      </c>
      <c r="AC863" s="13" t="str">
        <f t="shared" si="3"/>
        <v>M6-EyP-8b-I-1-EN</v>
      </c>
      <c r="AD863" s="8" t="s">
        <v>47</v>
      </c>
      <c r="AE863" s="8" t="s">
        <v>572</v>
      </c>
      <c r="AF863" s="8" t="s">
        <v>48</v>
      </c>
      <c r="AG863" s="8" t="s">
        <v>49</v>
      </c>
    </row>
    <row r="864" ht="112.5" customHeight="1">
      <c r="A864" s="6" t="s">
        <v>4954</v>
      </c>
      <c r="B864" s="6" t="s">
        <v>4955</v>
      </c>
      <c r="C864" s="8" t="s">
        <v>35</v>
      </c>
      <c r="D864" s="7" t="s">
        <v>36</v>
      </c>
      <c r="E864" s="6"/>
      <c r="F864" s="11" t="s">
        <v>4956</v>
      </c>
      <c r="G864" s="10"/>
      <c r="H864" s="10"/>
      <c r="I864" s="6"/>
      <c r="J864" s="6" t="s">
        <v>2158</v>
      </c>
      <c r="K864" s="10" t="s">
        <v>4957</v>
      </c>
      <c r="L864" s="11" t="s">
        <v>4961</v>
      </c>
      <c r="M864" s="13" t="s">
        <v>43</v>
      </c>
      <c r="N864" s="11" t="s">
        <v>4959</v>
      </c>
      <c r="O864" s="11" t="s">
        <v>4959</v>
      </c>
      <c r="P864" s="12"/>
      <c r="Q864" s="13"/>
      <c r="R864" s="12"/>
      <c r="S864" s="12"/>
      <c r="T864" s="12"/>
      <c r="U864" s="12"/>
      <c r="V864" s="12"/>
      <c r="W864" s="12"/>
      <c r="X864" s="13"/>
      <c r="Y864" s="6" t="s">
        <v>4518</v>
      </c>
      <c r="Z864" s="9" t="s">
        <v>4962</v>
      </c>
      <c r="AA864" s="12" t="str">
        <f t="shared" si="1"/>
        <v>{"id":"M6-EyP-8b-I-2-EN-EN","stimulus":"&lt;p&gt;In this frequency curve, minimum and maximum temperatures recorded in a town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reached by each line represents the minimum and maximum temperature of each day, respectively.&lt;/p&gt;","feedback":"&lt;p&gt;The height reached by each line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maximum temperature on day 5 was...","function":"{{Q10}} °C."},{"name":"A2","label":"The maximum temperature on day 3 was...","function":"{{Q8}} °C."},{"name":"A3","label":"The minimum temperature on day 2 was...","function":"{{Q2}} °C."}],"uniques":true},"algorithm":{"name":"linkOperationResult","template":"Match list","params":{"invert":true}}}</v>
      </c>
      <c r="AB864" s="13" t="str">
        <f t="shared" si="2"/>
        <v>M6-EyP-8b-I-2</v>
      </c>
      <c r="AC864" s="13" t="str">
        <f t="shared" si="3"/>
        <v>M6-EyP-8b-I-2-EN</v>
      </c>
      <c r="AD864" s="8" t="s">
        <v>47</v>
      </c>
      <c r="AE864" s="8" t="s">
        <v>572</v>
      </c>
      <c r="AF864" s="8" t="s">
        <v>48</v>
      </c>
      <c r="AG864" s="8" t="s">
        <v>49</v>
      </c>
    </row>
    <row r="865" ht="112.5" customHeight="1">
      <c r="A865" s="6" t="s">
        <v>4954</v>
      </c>
      <c r="B865" s="6" t="s">
        <v>4955</v>
      </c>
      <c r="C865" s="8" t="s">
        <v>35</v>
      </c>
      <c r="D865" s="7" t="s">
        <v>36</v>
      </c>
      <c r="E865" s="6"/>
      <c r="F865" s="11" t="s">
        <v>4956</v>
      </c>
      <c r="G865" s="10"/>
      <c r="H865" s="10"/>
      <c r="I865" s="6"/>
      <c r="J865" s="6" t="s">
        <v>2158</v>
      </c>
      <c r="K865" s="10" t="s">
        <v>4957</v>
      </c>
      <c r="L865" s="11" t="s">
        <v>4963</v>
      </c>
      <c r="M865" s="13" t="s">
        <v>43</v>
      </c>
      <c r="N865" s="11" t="s">
        <v>4959</v>
      </c>
      <c r="O865" s="11" t="s">
        <v>4959</v>
      </c>
      <c r="P865" s="12"/>
      <c r="Q865" s="13"/>
      <c r="R865" s="12"/>
      <c r="S865" s="12"/>
      <c r="T865" s="12"/>
      <c r="U865" s="12"/>
      <c r="V865" s="12"/>
      <c r="W865" s="12"/>
      <c r="X865" s="13"/>
      <c r="Y865" s="6" t="s">
        <v>4518</v>
      </c>
      <c r="Z865" s="9" t="s">
        <v>4964</v>
      </c>
      <c r="AA865" s="12" t="str">
        <f t="shared" si="1"/>
        <v>{
    "id": "M6-EyP-8b-I-3-EN-EN",
    "stimulus": "&lt;p&gt;In this frequency curve, the minimum and maximum temperatures recorded in a town are shown. Drag each temperature to the corresponding sentence to complete it.&lt;/p&gt;&lt;div class=\"fr-chart ct-chart ct-minor-seventh\" data-chart='{\"type\": \"line\", \"series\": [{\"name\": \"Minimum °C\", \"data\": [{{Q1}},{{Q2}},{{Q3}},{{Q4}},{{Q5}}]},{\"name\": \"Maximum °C\", \"data\": [{{Q6}},{{Q7}},{{Q8}},{{Q9}},{{Q10}}]}], \"labels\":[\"1\",\"2\",\"3\",\"4\",\"5\"], \"options\":{\"low\":0, \"axisY\": {\"onlyInteger\": true}}}'&gt;&lt;/div&gt;",
    "hint": "&lt;p&gt;The height that each line reaches represents the minimum and maximum temperature of each day, respectively.&lt;/p&gt;",
    "feedback": "&lt;p&gt;The height that each line reaches represents the minimum and maximum temperature of each day, respectively.&lt;/p&gt;",
    "seed": {
        "parameters": [
            {
                "name": "Q1",
                "label": null,
                "min": 8,
                "max": 18,
                "step": 1
            },
            {
                "name": "Q2",
                "label": null,
                "min": 8,
                "max": 18,
                "step": 1
            },
            {
                "name": "Q3",
                "label": null,
                "min": 8,
                "max": 18,
                "step": 1
            },
            {
                "name": "Q4",
                "label": null,
                "min": 8,
                "max": 18,
                "step": 1
            },
            {
                "name": "Q5",
                "label": null,
                "min": 8,
                "max": 18,
                "step": 1
            },
            {
                "name": "Q6",
                "label": null,
                "min": 20,
                "max": 30,
                "step": 1
            },
            {
                "name": "Q7",
                "label": null,
                "min": 20,
                "max": 30,
                "step": 1
            },
            {
                "name": "Q8",
                "label": null,
                "min": 20,
                "max": 30,
                "step": 1
            },
            {
                "name": "Q9",
                "label": null,
                "min": 20,
                "max": 30,
                "step": 1
            },
            {
                "name": "Q10",
                "label": null,
                "min": 20,
                "max": 30,
                "step": 1
            }
        ],
        "calculated": [
            {
                "name": "A1",
                "label": "The maximum temperature of day 1 was...",
                "function": "{{Q6}} °C."
            },
            {
                "name": "A2",
                "label": "The minimum temperature of day 3 was...",
                "function": "{{Q3}} °C."
            },
            {
                "name": "A3",
                "label": "The minimum temperature of day 5 was...",
                "function": "{{Q5}} °C."
            }
        ],
        "uniques": true
    },
    "algorithm": {
        "name": "linkOperationResult",
        "template": "Match list",
        "params": {
            "invert": true
        }
    }
}</v>
      </c>
      <c r="AB865" s="13" t="str">
        <f t="shared" si="2"/>
        <v>M6-EyP-8b-I-3</v>
      </c>
      <c r="AC865" s="13" t="str">
        <f t="shared" si="3"/>
        <v>M6-EyP-8b-I-3-EN</v>
      </c>
      <c r="AD865" s="8" t="s">
        <v>47</v>
      </c>
      <c r="AE865" s="8" t="s">
        <v>572</v>
      </c>
      <c r="AF865" s="8" t="s">
        <v>48</v>
      </c>
      <c r="AG865" s="8" t="s">
        <v>49</v>
      </c>
    </row>
    <row r="866" ht="112.5" customHeight="1">
      <c r="A866" s="6" t="s">
        <v>4954</v>
      </c>
      <c r="B866" s="6" t="s">
        <v>4955</v>
      </c>
      <c r="C866" s="8" t="s">
        <v>50</v>
      </c>
      <c r="D866" s="7" t="s">
        <v>36</v>
      </c>
      <c r="E866" s="6"/>
      <c r="F866" s="10" t="s">
        <v>4965</v>
      </c>
      <c r="G866" s="11" t="s">
        <v>4966</v>
      </c>
      <c r="H866" s="10"/>
      <c r="I866" s="6"/>
      <c r="J866" s="6" t="s">
        <v>168</v>
      </c>
      <c r="K866" s="11" t="s">
        <v>4967</v>
      </c>
      <c r="L866" s="25" t="s">
        <v>4968</v>
      </c>
      <c r="M866" s="14" t="s">
        <v>43</v>
      </c>
      <c r="N866" s="15" t="s">
        <v>4969</v>
      </c>
      <c r="O866" s="24" t="s">
        <v>4969</v>
      </c>
      <c r="P866" s="12"/>
      <c r="Q866" s="13"/>
      <c r="R866" s="12"/>
      <c r="S866" s="12"/>
      <c r="T866" s="12"/>
      <c r="U866" s="12"/>
      <c r="V866" s="12"/>
      <c r="W866" s="12"/>
      <c r="X866" s="13"/>
      <c r="Y866" s="6" t="s">
        <v>4518</v>
      </c>
      <c r="Z866" s="9" t="s">
        <v>4970</v>
      </c>
      <c r="AA866" s="12" t="str">
        <f t="shared" si="1"/>
        <v>{"id":"M6-EyP-8b-E-1-EN-EN","stimulus":"&lt;p&gt;Three museums have counted how many paintings they have displayed from these painters. Fill in the following sentences.&lt;/p&gt;&lt;div class=\"fr-chart ct-chart ct-minor-seventh\" data-chart='{\"type\": \"line\", \"series\": [{\"name\": \"Museum A\", \"data\": [{{Q1}},{{Q3}},{{Q5}}]},{\"name\": \"Museum B\", \"data\": [{{Q2}},{{Q4}},{{Q6}}]},{\"name\": \"Museum C\", \"data\": [{{Q8}},{{Q5}},{{Q7}}]}], \"labels\":[\" {{Q9}}\",\"{{Q10}}\",\"{{Q11}}\"], \"options\":{\"low\":0, \"axisY\": {\"onlyInteger\": true}}}'&gt;&lt;/div&gt;","template":"&lt;p&gt;There are {{response}} paintings of {{Q9}} in museum A.&lt;/p&gt;&lt;p&gt;There are {{response}} paintings of {{Q11}} in museum B.&lt;/p&gt;&lt;p&gt;There are {{response}} paintings of {{Q10}} in museum C.&lt;/p&gt;","hint":"&lt;p&gt;The height reached by the lines represents the number of paintings by each artist in different museums.&lt;/p&gt;","feedback":"&lt;p&gt;The height reached by the lines represents the number of paintings by each artist in different museum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v>
      </c>
      <c r="AB866" s="13" t="str">
        <f t="shared" si="2"/>
        <v>M6-EyP-8b-E-1</v>
      </c>
      <c r="AC866" s="13" t="str">
        <f t="shared" si="3"/>
        <v>M6-EyP-8b-E-1-EN</v>
      </c>
      <c r="AD866" s="8" t="s">
        <v>47</v>
      </c>
      <c r="AE866" s="8" t="s">
        <v>572</v>
      </c>
      <c r="AF866" s="8" t="s">
        <v>48</v>
      </c>
      <c r="AG866" s="8" t="s">
        <v>49</v>
      </c>
    </row>
    <row r="867" ht="112.5" customHeight="1">
      <c r="A867" s="6" t="s">
        <v>4954</v>
      </c>
      <c r="B867" s="6" t="s">
        <v>4955</v>
      </c>
      <c r="C867" s="8" t="s">
        <v>50</v>
      </c>
      <c r="D867" s="7" t="s">
        <v>36</v>
      </c>
      <c r="E867" s="6"/>
      <c r="F867" s="10" t="s">
        <v>4965</v>
      </c>
      <c r="G867" s="11" t="s">
        <v>4971</v>
      </c>
      <c r="H867" s="10"/>
      <c r="I867" s="6"/>
      <c r="J867" s="6" t="s">
        <v>168</v>
      </c>
      <c r="K867" s="11" t="s">
        <v>4967</v>
      </c>
      <c r="L867" s="25" t="s">
        <v>4972</v>
      </c>
      <c r="M867" s="14" t="s">
        <v>43</v>
      </c>
      <c r="N867" s="24" t="s">
        <v>4969</v>
      </c>
      <c r="O867" s="24" t="s">
        <v>4969</v>
      </c>
      <c r="P867" s="12"/>
      <c r="Q867" s="13"/>
      <c r="R867" s="12"/>
      <c r="S867" s="12"/>
      <c r="T867" s="12"/>
      <c r="U867" s="12"/>
      <c r="V867" s="12"/>
      <c r="W867" s="12"/>
      <c r="X867" s="13"/>
      <c r="Y867" s="6" t="s">
        <v>4518</v>
      </c>
      <c r="Z867" s="9" t="s">
        <v>4973</v>
      </c>
      <c r="AA867" s="12" t="str">
        <f t="shared" si="1"/>
        <v>{
    "id": "M6-EyP-8b-E-2-EN-EN",
    "stimulus": "&lt;p&gt;Three museums have counted how many paintings they have on display by these painters. Complete the following sentences.&lt;/p&gt;&lt;div class=\"fr-chart ct-chart ct-minor-seventh\" data-chart='{\"type\": \"line\", \"series\": [{\"name\": \"Museum A\", \"data\": [{{Q1}},{{Q3}},{{Q5}}]},{\"name\": \"Museum B\", \"data\": [{{Q2}},{{Q4}},{{Q6}}]},{\"name\": \"Museum C\", \"data\": [{{Q8}},{{Q5}},{{Q7}}]}], \"labels\":[\" {{Q9}}\",\"{{Q10}}\",\"{{Q11}}\"], \"options\":{\"low\":0, \"axisY\": {\"onlyInteger\": true}}}'&gt;&lt;/div&gt;",
    "template": "&lt;p&gt;There are {{response}} paintings of {{Q10}} in museum A.&lt;/p&gt;&lt;p&gt;There are {{response}} paintings of {{Q9}} in museum B.&lt;/p&gt;&lt;p&gt;There are {{response}} paintings of {{Q11}} in museum C.&lt;/p&gt;",
    "hint": "&lt;p&gt;The height reached by the lines represents the number of paintings by each artist in the different museums.&lt;/p&gt;",
    "feedback": "&lt;p&gt;The height reached by the lines represents the number of paintings by each artist in the different museums.&lt;/p&gt;",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"Goya",
                    "Cassatt",
                    "Frida Kahlo",
                    "Matisse",
                    "Van Gogh"
                ]
            },
            {
                "name": "Q10",
                "label": null,
                "list": [
                    "Goya",
                    "Cassatt",
                    "Frida Kahlo",
                    "Matisse",
                    "Van Gogh"
                ]
            },
            {
                "name": "Q11",
                "label": null,
                "list": [
                    "Goya",
                    "Cassatt",
                    "Frida Kahlo",
                    "Matisse",
                    "Van Gogh"
                ]
            },
            {
                "name": "Q12",
                "label": null,
                "list": [
                    "Goya",
                    "Cassatt",
                    "Frida Kahlo",
                    "Matisse",
                    "Van Gogh"
                ]
            }
        ],
        "calculated": [
            {
                "name": "A1",
                "label": "{{function}}",
                "function": "{{Q3}}"
            },
            {
                "name": "A2",
                "label": "{{function}}",
                "function": "{{Q2}}"
            },
            {
                "name": "A3",
                "label": "{{function}}",
                "function": "{{Q7}}"
            }
        ],
        "uniques": true
    },
    "algorithm": {
        "name": "calculateOperation",
        "params": {
            "method": "equivLiteral",
            "keyboard": "NUMERICAL"
        }
    }
}</v>
      </c>
      <c r="AB867" s="13" t="str">
        <f t="shared" si="2"/>
        <v>M6-EyP-8b-E-2</v>
      </c>
      <c r="AC867" s="13" t="str">
        <f t="shared" si="3"/>
        <v>M6-EyP-8b-E-2-EN</v>
      </c>
      <c r="AD867" s="8" t="s">
        <v>47</v>
      </c>
      <c r="AE867" s="8" t="s">
        <v>572</v>
      </c>
      <c r="AF867" s="8" t="s">
        <v>48</v>
      </c>
      <c r="AG867" s="8" t="s">
        <v>49</v>
      </c>
    </row>
    <row r="868" ht="112.5" customHeight="1">
      <c r="A868" s="6" t="s">
        <v>4954</v>
      </c>
      <c r="B868" s="6" t="s">
        <v>4955</v>
      </c>
      <c r="C868" s="8" t="s">
        <v>50</v>
      </c>
      <c r="D868" s="7" t="s">
        <v>36</v>
      </c>
      <c r="E868" s="6"/>
      <c r="F868" s="10" t="s">
        <v>4974</v>
      </c>
      <c r="G868" s="11" t="s">
        <v>4975</v>
      </c>
      <c r="H868" s="10"/>
      <c r="I868" s="6"/>
      <c r="J868" s="6" t="s">
        <v>168</v>
      </c>
      <c r="K868" s="11" t="s">
        <v>4976</v>
      </c>
      <c r="L868" s="11" t="s">
        <v>4977</v>
      </c>
      <c r="M868" s="14" t="s">
        <v>43</v>
      </c>
      <c r="N868" s="25" t="s">
        <v>4978</v>
      </c>
      <c r="O868" s="25" t="s">
        <v>4978</v>
      </c>
      <c r="P868" s="12"/>
      <c r="Q868" s="13"/>
      <c r="R868" s="12"/>
      <c r="S868" s="12"/>
      <c r="T868" s="12"/>
      <c r="U868" s="12"/>
      <c r="V868" s="12"/>
      <c r="W868" s="12"/>
      <c r="X868" s="13"/>
      <c r="Y868" s="6" t="s">
        <v>4518</v>
      </c>
      <c r="Z868" s="9" t="s">
        <v>4979</v>
      </c>
      <c r="AA868" s="12" t="str">
        <f t="shared" si="1"/>
        <v>{
    "id": "M6-EyP-8b-E-3-EN-EN",
    "stimulus": "&lt;p&gt;Observe this frequency curve that shows the number of movies according to their genre to be screened in two theaters during a week.&lt;/p&gt;&lt;div class=\"fr-chart ct-chart ct-minor-seventh\" data-chart='{\"type\": \"line\", \"series\": [{\"name\": \"Theater A\", \"data\": [{{Q1}},{{Q3}},{{Q5}},{{Q7}}]},{\"name\": \"Theater B\", \"data\": [{{Q2}},{{Q4}},{{Q6}},{{Q8}}]}], \"labels\":[\"{{Q9}}\",\"{{Q10}}\",\"{{Q11}}\",\"{{Q12}}\"], \"options\":{\"low\":0, \"axisY\": {\"onlyInteger\": true}}}'&gt;&lt;/div&gt;",
    "template": "&lt;p&gt;In theater A, {{response}} {{Q11}} movies have been screened.&lt;/p&gt;&lt;p&gt;In theater B, {{response}} {{Q9}} movies have been screened.&lt;/p&gt;&lt;p&gt;{{response}} {{Q12}}  movies have been screened.&lt;/p&gt;",
    "hint": "&lt;p&gt;The height each line reaches represents the number of screenings per genre in each theater.&lt;/p&gt;",
    "feedback": "&lt;p&gt;The height each line reaches represents the number of screenings per genre in each theater.&lt;/p&gt;",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"drama",
                    "fantasy",
                    "science fiction",
                    "action",
                    "musical",
                    "horror"
                ]
            },
            {
                "name": "Q10",
                "label": null,
                "list": [
                    "drama",
                    "fantasy",
                    "science fiction",
                    "action",
                    "musical",
                    "horror"
                ]
            },
            {
                "name": "Q11",
                "label": null,
                "list": [
                    "drama",
                    "fantasy",
                    "science fiction",
                    "action",
                    "musical",
                    "horror"
                ]
            },
            {
                "name": "Q12",
                "label": null,
                "list": [
                    "drama",
                    "fantasy",
                    "science fiction",
                    "action",
                    "musical",
                    "horror"
                ]
            }
        ],
        "calculated": [
            {
                "name": "A1",
                "label": "{{function}}",
                "function": "{{Q5}}"
            },
            {
                "name": "A2",
                "label": "{{function}}",
                "function": "{{Q2}}"
            },
            {
                "name": "A3",
                "label": "{{function}}",
                "function": "{{Q7}}+{{Q8}}"
            }
        ],
        "uniques": true
    },
    "algorithm": {
        "name": "calculateOperation",
        "params": {
            "method": "equivLiteral",
            "keyboard": "NUMERICAL"
        }
    }
}</v>
      </c>
      <c r="AB868" s="13" t="str">
        <f t="shared" si="2"/>
        <v>M6-EyP-8b-E-3</v>
      </c>
      <c r="AC868" s="13" t="str">
        <f t="shared" si="3"/>
        <v>M6-EyP-8b-E-3-EN</v>
      </c>
      <c r="AD868" s="8" t="s">
        <v>47</v>
      </c>
      <c r="AE868" s="8" t="s">
        <v>572</v>
      </c>
      <c r="AF868" s="8" t="s">
        <v>48</v>
      </c>
      <c r="AG868" s="8" t="s">
        <v>49</v>
      </c>
    </row>
    <row r="869" ht="112.5" customHeight="1">
      <c r="A869" s="6" t="s">
        <v>4954</v>
      </c>
      <c r="B869" s="6" t="s">
        <v>4955</v>
      </c>
      <c r="C869" s="8" t="s">
        <v>50</v>
      </c>
      <c r="D869" s="7" t="s">
        <v>36</v>
      </c>
      <c r="E869" s="6"/>
      <c r="F869" s="10" t="s">
        <v>4974</v>
      </c>
      <c r="G869" s="11" t="s">
        <v>4980</v>
      </c>
      <c r="H869" s="10"/>
      <c r="I869" s="6"/>
      <c r="J869" s="6" t="s">
        <v>168</v>
      </c>
      <c r="K869" s="11" t="s">
        <v>4976</v>
      </c>
      <c r="L869" s="11" t="s">
        <v>4981</v>
      </c>
      <c r="M869" s="14" t="s">
        <v>43</v>
      </c>
      <c r="N869" s="25" t="s">
        <v>4978</v>
      </c>
      <c r="O869" s="25" t="s">
        <v>4978</v>
      </c>
      <c r="P869" s="12"/>
      <c r="Q869" s="13"/>
      <c r="R869" s="12"/>
      <c r="S869" s="12"/>
      <c r="T869" s="12"/>
      <c r="U869" s="12"/>
      <c r="V869" s="12"/>
      <c r="W869" s="12"/>
      <c r="X869" s="13"/>
      <c r="Y869" s="6" t="s">
        <v>4518</v>
      </c>
      <c r="Z869" s="9" t="s">
        <v>4982</v>
      </c>
      <c r="AA869" s="12" t="str">
        <f t="shared" si="1"/>
        <v>{"id":"M6-EyP-8b-E-4-EN-EN","stimulus":"&lt;p&gt;Observe this frequency curve showing the number of movies by genre that will be screened in two theater halls over a week.&lt;/p&gt;&lt;div class=\"fr-chart ct-chart ct-minor-seventh\" data-chart='{\"type\": \"line\", \"series\": [{\"name\": \"Hall A\", \"data\": [{{Q1}},{{Q3}},{{Q5}},{{Q7}}]},{\"name\": \"Hall B\", \"data\": [{{Q2}},{{Q4}},{{Q6}},{{Q8}}]}], \"labels\":[\"{{Q9}}\",\"{{Q10}}\",\"{{Q11}}\",\"{{Q12}}\"], \"options\":{\"low\":0, \"axisY\": {\"onlyInteger\": true}}}'&gt;&lt;/div&gt;","template":"&lt;p&gt;In Hall B, {{response}} {{Q10}} movies have been screened.&lt;/p&gt;&lt;p&gt;{{response}} movies have been screened in Hall A.&lt;/p&gt;&lt;p&gt;In Hall A, {{response}} {{Q12}} movies have been screened.&lt;/p&gt;","hint":"&lt;p&gt;The height each line reaches represents the number of screenings per genre in each hall.&lt;/p&gt;","feedback":"&lt;p&gt;The height each line reaches represents the number of screenings per genre in each hall.&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y","science fiction","action","musical","horror"]},{"name":"Q10","label":null,"list":["drama","fantasy","science fiction","action","musical","horror"]},{"name":"Q11","label":null,"list":["drama","fantasy","science fiction","action","musical","horror"]},{"name":"Q12","label":null,"list":["drama","fantasy","science fiction","action","musical","horror"]}],"calculated":[{"name":"A1","label":"{{function}}","function":"{{Q4}}"},{"name":"A3","label":"{{function}}","function":"{{Q1}}+{{Q3}}+{{Q5}}+{{Q7}}"},{"name":"A2","label":"{{function}}","function":"{{Q7}}"}],"uniques":true},"algorithm":{"name":"calculateOperation","params":{"method":"equivLiteral","keyboard":"NUMERICAL"}}}</v>
      </c>
      <c r="AB869" s="13" t="str">
        <f t="shared" si="2"/>
        <v>M6-EyP-8b-E-4</v>
      </c>
      <c r="AC869" s="13" t="str">
        <f t="shared" si="3"/>
        <v>M6-EyP-8b-E-4-EN</v>
      </c>
      <c r="AD869" s="8" t="s">
        <v>47</v>
      </c>
      <c r="AE869" s="8" t="s">
        <v>572</v>
      </c>
      <c r="AF869" s="8" t="s">
        <v>48</v>
      </c>
      <c r="AG869" s="8" t="s">
        <v>49</v>
      </c>
    </row>
    <row r="870" ht="112.5" customHeight="1">
      <c r="A870" s="6" t="s">
        <v>4983</v>
      </c>
      <c r="B870" s="10" t="s">
        <v>4984</v>
      </c>
      <c r="C870" s="27" t="s">
        <v>35</v>
      </c>
      <c r="D870" s="7" t="s">
        <v>36</v>
      </c>
      <c r="E870" s="6"/>
      <c r="F870" s="11" t="s">
        <v>4985</v>
      </c>
      <c r="G870" s="11"/>
      <c r="H870" s="10"/>
      <c r="I870" s="8" t="s">
        <v>212</v>
      </c>
      <c r="J870" s="8" t="s">
        <v>4986</v>
      </c>
      <c r="K870" s="11"/>
      <c r="L870" s="11"/>
      <c r="M870" s="11" t="s">
        <v>43</v>
      </c>
      <c r="N870" s="24" t="s">
        <v>4987</v>
      </c>
      <c r="O870" s="24" t="s">
        <v>4987</v>
      </c>
      <c r="P870" s="12"/>
      <c r="Q870" s="13"/>
      <c r="R870" s="12"/>
      <c r="S870" s="12"/>
      <c r="T870" s="12"/>
      <c r="U870" s="12"/>
      <c r="V870" s="12"/>
      <c r="W870" s="12"/>
      <c r="X870" s="13"/>
      <c r="Y870" s="6" t="s">
        <v>4518</v>
      </c>
      <c r="Z870" s="9" t="s">
        <v>4988</v>
      </c>
      <c r="AA870" s="12" t="str">
        <f t="shared" si="1"/>
        <v>{"id":"M6-EyP-8c-I-1-EN-EN","stimulus":"&lt;p&gt;The following table shows the days on which it has rained or snowed in a city. Complete the frequency polygon from this information.&lt;/p&gt;","hint":"&lt;p&gt;The height that the line reaches represents the number of rainy or snowy days in each month.&lt;/p&gt;","feedback":"&lt;p&gt;The height that the line reaches represents the number of rainy or snowy days in each month.&lt;/p&gt;","seed":{"parameters":[{"name":"Q1","label":"November","min":1,"max":10,"step":1,"group":1},{"name":"Q2","label":"December","min":1,"max":10,"step":1,"group":1},{"name":"Q3","label":"January","min":1,"max":10,"step":1,"group":1},{"name":"Q4","label":"February","min":1,"max":10,"step":1,"group":1},{"name":"Q5","label":"November","min":1,"max":10,"step":1,"group":2},{"name":"Q6","label":"December","min":1,"max":10,"step":1,"group":2},{"name":"Q7","label":"January","min":1,"max":10,"step":1,"group":2},{"name":"Q8","label":"February","min":1,"max":10,"step":1,"group":2}],"uniques":false},"algorithm":{"name":"linechart","params":{"labelY":"Months","labelsX":[{"label":"Rain","theme":"theme-light-blue"},{"label":"Snow","theme":"theme-violet"}],"measure":"","tableEnable":true,"tablePosition":"LEFT","multiplier":1}}}</v>
      </c>
      <c r="AB870" s="13" t="str">
        <f t="shared" si="2"/>
        <v>M6-EyP-8c-I-1</v>
      </c>
      <c r="AC870" s="13" t="str">
        <f t="shared" si="3"/>
        <v>M6-EyP-8c-I-1-EN</v>
      </c>
      <c r="AD870" s="8"/>
      <c r="AE870" s="8"/>
      <c r="AF870" s="8" t="s">
        <v>48</v>
      </c>
      <c r="AG870" s="8" t="s">
        <v>49</v>
      </c>
    </row>
    <row r="871" ht="112.5" customHeight="1">
      <c r="A871" s="6" t="s">
        <v>4983</v>
      </c>
      <c r="B871" s="10" t="s">
        <v>4984</v>
      </c>
      <c r="C871" s="27" t="s">
        <v>35</v>
      </c>
      <c r="D871" s="7" t="s">
        <v>36</v>
      </c>
      <c r="E871" s="6"/>
      <c r="F871" s="11" t="s">
        <v>4989</v>
      </c>
      <c r="G871" s="11"/>
      <c r="H871" s="10"/>
      <c r="I871" s="8" t="s">
        <v>212</v>
      </c>
      <c r="J871" s="8" t="s">
        <v>4986</v>
      </c>
      <c r="K871" s="11"/>
      <c r="L871" s="11"/>
      <c r="M871" s="11" t="s">
        <v>43</v>
      </c>
      <c r="N871" s="24" t="s">
        <v>4990</v>
      </c>
      <c r="O871" s="24" t="s">
        <v>4990</v>
      </c>
      <c r="P871" s="12"/>
      <c r="Q871" s="13"/>
      <c r="R871" s="12"/>
      <c r="S871" s="12"/>
      <c r="T871" s="12"/>
      <c r="U871" s="12"/>
      <c r="V871" s="12"/>
      <c r="W871" s="12"/>
      <c r="X871" s="13"/>
      <c r="Y871" s="6" t="s">
        <v>4518</v>
      </c>
      <c r="Z871" s="9" t="s">
        <v>4991</v>
      </c>
      <c r="AA871" s="12" t="str">
        <f t="shared" si="1"/>
        <v>{"id":"M6-EyP-8c-I-2-EN-EN","stimulus":"&lt;p&gt;Paula has written down the number of bicycles and scooters in the parking lot of her school. Fill in the frequency polygon based on it.&lt;/p&gt;","hint":"&lt;p&gt;The height reached by the line represents the vehicles of each type.&lt;/p&gt;","feedback":"&lt;p&gt;The height reached by the line represents the vehicles of each type.&lt;/p&gt;","seed":{"parameters":[{"name":"Q1","label":"Monday","min":1,"max":10,"step":1,"group":1},{"name":"Q2","label":"Tuesday","min":1,"max":10,"step":1,"group":1},{"name":"Q3","label":"Wednesday","min":1,"max":10,"step":1,"group":1},{"name":"Q4","label":"Thursday","min":1,"max":10,"step":1,"group":1},{"name":"Q5","label":"Monday","min":1,"max":10,"step":1,"group":2},{"name":"Q6","label":"Tuesday","min":1,"max":10,"step":1,"group":2},{"name":"Q7","label":"Wednesday","min":1,"max":10,"step":1,"group":2},{"name":"Q8","label":"Thursday","min":1,"max":10,"step":1,"group":2}],"uniques":false},"algorithm":{"name":"linechart","params":{"labelY":"Days","labelsX":[{"label":"Bicycle","theme":"theme-green"},{"label":"Scooter","theme":"theme-bordeaux"}],"measure":"","tableEnable":true,"tablePosition":"LEFT","multiplier":1}}}</v>
      </c>
      <c r="AB871" s="13" t="str">
        <f t="shared" si="2"/>
        <v>M6-EyP-8c-I-2</v>
      </c>
      <c r="AC871" s="13" t="str">
        <f t="shared" si="3"/>
        <v>M6-EyP-8c-I-2-EN</v>
      </c>
      <c r="AD871" s="8"/>
      <c r="AE871" s="8"/>
      <c r="AF871" s="8" t="s">
        <v>48</v>
      </c>
      <c r="AG871" s="8" t="s">
        <v>49</v>
      </c>
    </row>
    <row r="872" ht="112.5" customHeight="1">
      <c r="A872" s="6" t="s">
        <v>4983</v>
      </c>
      <c r="B872" s="10" t="s">
        <v>4984</v>
      </c>
      <c r="C872" s="27" t="s">
        <v>35</v>
      </c>
      <c r="D872" s="7" t="s">
        <v>36</v>
      </c>
      <c r="E872" s="6"/>
      <c r="F872" s="11" t="s">
        <v>4992</v>
      </c>
      <c r="G872" s="11"/>
      <c r="H872" s="10"/>
      <c r="I872" s="8" t="s">
        <v>212</v>
      </c>
      <c r="J872" s="8" t="s">
        <v>4986</v>
      </c>
      <c r="K872" s="11"/>
      <c r="L872" s="11"/>
      <c r="M872" s="11" t="s">
        <v>43</v>
      </c>
      <c r="N872" s="24" t="s">
        <v>4993</v>
      </c>
      <c r="O872" s="24" t="s">
        <v>4994</v>
      </c>
      <c r="P872" s="12"/>
      <c r="Q872" s="13"/>
      <c r="R872" s="12"/>
      <c r="S872" s="12"/>
      <c r="T872" s="12"/>
      <c r="U872" s="12"/>
      <c r="V872" s="12"/>
      <c r="W872" s="12"/>
      <c r="X872" s="13"/>
      <c r="Y872" s="6" t="s">
        <v>4518</v>
      </c>
      <c r="Z872" s="9" t="s">
        <v>4995</v>
      </c>
      <c r="AA872" s="12" t="str">
        <f t="shared" si="1"/>
        <v>{
    "id": "M6-EyP-8c-I-3-EN-EN",
    "stimulus": "&lt;p&gt;At Mike's school, a survey has been conducted to find out how many students love the subjects of Math and English. Complete the frequency polygon using the table with the results.&lt;/p&gt;",
    "hint": "&lt;p&gt;The height that the line reaches represents students from each grade preferring each subject.&lt;/p&gt;",
    "feedback": "&lt;p&gt;The height that the line reaches represents students from each grade preferring each subject.&lt;/p&gt;",
    "seed": {
        "parameters": [
            {
                "name": "Q1",
                "label": "3rd",
                "min": 5,
                "max": 10,
                "step": 1,
                "group": 1
            },
            {
                "name": "Q2",
                "label": "4th",
                "min": 5,
                "max": 10,
                "step": 1,
                "group": 1
            },
            {
                "name": "Q3",
                "label": "5th",
                "min": 5,
                "max": 10,
                "step": 1,
                "group": 1
            },
            {
                "name": "Q4",
                "label": "6th",
                "min": 5,
                "max": 10,
                "step": 1,
                "group": 1
            },
            {
                "name": "Q5",
                "label": "3rd",
                "min": 5,
                "max": 10,
                "step": 1,
                "group": 2
            },
            {
                "name": "Q6",
                "label": "4th",
                "min": 5,
                "max": 10,
                "step": 1,
                "group": 2
            },
            {
                "name": "Q7",
                "label": "5th",
                "min": 5,
                "max": 10,
                "step": 1,
                "group": 2
            },
            {
                "name": "Q8",
                "label": "6th",
                "min": 5,
                "max": 10,
                "step": 1,
                "group": 2
            }
        ],
        "uniques": false
    },
    "algorithm": {
        "name": "linechart",
        "params": {
            "labelY": "Grade",
            "labelsX": [
                {
                    "label": "Mathematics",
                    "theme": "theme-light-blue"
                },
                {
                    "label": "English",
                    "theme": "theme-light-orange"
                }
            ],
            "measure": "",
            "tableEnable": true,
            "tablePosition": "LEFT",
            "multiplier": 1
        }
    }
}</v>
      </c>
      <c r="AB872" s="13" t="str">
        <f t="shared" si="2"/>
        <v>M6-EyP-8c-I-3</v>
      </c>
      <c r="AC872" s="13" t="str">
        <f t="shared" si="3"/>
        <v>M6-EyP-8c-I-3-EN</v>
      </c>
      <c r="AD872" s="8"/>
      <c r="AE872" s="8"/>
      <c r="AF872" s="8" t="s">
        <v>48</v>
      </c>
      <c r="AG872" s="8" t="s">
        <v>49</v>
      </c>
    </row>
    <row r="873" ht="112.5" customHeight="1">
      <c r="A873" s="6" t="s">
        <v>4996</v>
      </c>
      <c r="B873" s="6" t="s">
        <v>4997</v>
      </c>
      <c r="C873" s="13" t="s">
        <v>35</v>
      </c>
      <c r="D873" s="7" t="s">
        <v>36</v>
      </c>
      <c r="E873" s="6"/>
      <c r="F873" s="9" t="s">
        <v>4998</v>
      </c>
      <c r="G873" s="10"/>
      <c r="H873" s="10"/>
      <c r="I873" s="8" t="s">
        <v>212</v>
      </c>
      <c r="J873" s="8" t="s">
        <v>227</v>
      </c>
      <c r="K873" s="63" t="s">
        <v>4999</v>
      </c>
      <c r="L873" s="11"/>
      <c r="M873" s="6" t="s">
        <v>43</v>
      </c>
      <c r="N873" s="40" t="s">
        <v>5000</v>
      </c>
      <c r="O873" s="40" t="s">
        <v>5001</v>
      </c>
      <c r="P873" s="12"/>
      <c r="Q873" s="13"/>
      <c r="R873" s="12"/>
      <c r="S873" s="12"/>
      <c r="T873" s="12"/>
      <c r="U873" s="12"/>
      <c r="V873" s="12"/>
      <c r="W873" s="12"/>
      <c r="X873" s="13"/>
      <c r="Y873" s="6" t="s">
        <v>4518</v>
      </c>
      <c r="Z873" s="9" t="s">
        <v>5002</v>
      </c>
      <c r="AA873" s="12" t="str">
        <f t="shared" si="1"/>
        <v>{
    "id": "M6-EyP-9a-I-1-EN-EN",
    "stimulus": "&lt;p&gt;This pie chart represents the number of training hours for gymnasts. Indicate whether the following statements are true or false.&lt;/p&gt;&lt;div style=\"display:flex; justify-content:center;\"&gt;&lt;div class=\"fr-chart ct-chart ct-minor-seventh\" data-chart='{\"type\": \"pie\", \"series\": [{{Q1}},{{Q2}},{{Q3}}], \"labels\":[\"{{Q4}}\",\"{{Q5}}\",\"{{Q6}}\"]}'&gt;&lt;/div&gt;&lt;/div&gt;",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2,
                "max": 5,
                "step": 1
            },
            {
                "name": "Q2",
                "label": null,
                "min": 2,
                "max": 5,
                "step": 1
            },
            {
                "name": "Q3",
                "label": null,
                "min": 2,
                "max": 5,
                "step": 1
            },
            {
                "name": "Q4",
                "label": null,
                "list": [
                    "Susan",
                    "Penelope",
                    "Amber",
                    "Lucy",
                    "Helen"
                ]
            },
            {
                "name": "Q5",
                "label": null,
                "list": [
                    "Susan",
                    "Penelope",
                    "Amber",
                    "Lucy",
                    "Helen"
                ]
            },
            {
                "name": "Q6",
                "label": null,
                "list": [
                    "Susan",
                    "Penelope",
                    "Amber",
                    "Lucy",
                    "Helen"
                ]
            },
            {
                "name": "Q7",
                "label": null,
                "list": [
                    "Susan",
                    "Penelope",
                    "Amber",
                    "Lucy",
                    "Helen"
                ]
            },
            {
                "name": "Q8",
                "label": null,
                "list": [
                    2,
                    4,
                    5,
                    6
                ]
            }
        ],
        "calculated": [
            {
                "name": "A1",
                "label": "The legends correspond to the names of the gymnasts.",
                "function": ""
            },
            {
                "name": "A2",
                "label": "The names of the gymnasts are {{Q4}}, {{Q5}} and {{Q6}}.",
                "function": ""
            },
            {
                "name": "A3",
                "label": "Each sector of the chart represents the training hours for a gymnast.",
                "function": ""
            },
            {
                "name": "A4",
                "label": "The chart is divided into 3 sectors.",
                "function": ""
            },
            {
                "name": "A5",
                "label": "The chart is divided into {{Q8}} sectors.",
                "function": "",
                "incorrect": true,
                "feedback": "&lt;p&gt;The chart is divided into 3 sectors.&lt;/p&gt;"
            },
            {
                "name": "A6",
                "label": "The legends correspond to the training hours.",
                "function": "",
                "incorrect": true,
                "feedback": "&lt;p&gt;The legends correspond to the names of the gymnasts.&lt;/p&gt;"
            },
            {
                "name": "A7",
                "label": "The names of the gymnasts are {{Q5}}, {{Q7}} and {{Q4}}.",
                "function": "",
                "incorrect": true,
                "feedback": "&lt;p&gt;The names of the gymnasts are {{Q4}}, {{Q5}} and {{Q6}}.&lt;/p&gt;"
            }
        ],
        "uniques": true
    },
    "algorithm": {
        "name": "trueFalse",
        "template": "Choice matrix – inline",
        "params": {
            "countCorrect": 2,
            "countIncorrect": 1,
            "showCheckIcon": false,
            "options": [
                "True",
                "False"
            ]
        }
    }
}</v>
      </c>
      <c r="AB873" s="13" t="str">
        <f t="shared" si="2"/>
        <v>M6-EyP-9a-I-1</v>
      </c>
      <c r="AC873" s="13" t="str">
        <f t="shared" si="3"/>
        <v>M6-EyP-9a-I-1-EN</v>
      </c>
      <c r="AD873" s="8" t="s">
        <v>47</v>
      </c>
      <c r="AE873" s="8" t="s">
        <v>572</v>
      </c>
      <c r="AF873" s="8" t="s">
        <v>48</v>
      </c>
      <c r="AG873" s="8" t="s">
        <v>49</v>
      </c>
    </row>
    <row r="874" ht="112.5" customHeight="1">
      <c r="A874" s="6" t="s">
        <v>4996</v>
      </c>
      <c r="B874" s="6" t="s">
        <v>4997</v>
      </c>
      <c r="C874" s="13" t="s">
        <v>35</v>
      </c>
      <c r="D874" s="7" t="s">
        <v>36</v>
      </c>
      <c r="E874" s="6"/>
      <c r="F874" s="9" t="s">
        <v>5003</v>
      </c>
      <c r="G874" s="10"/>
      <c r="H874" s="10"/>
      <c r="I874" s="8" t="s">
        <v>212</v>
      </c>
      <c r="J874" s="8" t="s">
        <v>227</v>
      </c>
      <c r="K874" s="63" t="s">
        <v>5004</v>
      </c>
      <c r="L874" s="11"/>
      <c r="M874" s="6" t="s">
        <v>43</v>
      </c>
      <c r="N874" s="40" t="s">
        <v>5000</v>
      </c>
      <c r="O874" s="9" t="s">
        <v>5005</v>
      </c>
      <c r="P874" s="12"/>
      <c r="Q874" s="13"/>
      <c r="R874" s="12"/>
      <c r="S874" s="12"/>
      <c r="T874" s="12"/>
      <c r="U874" s="12"/>
      <c r="V874" s="12"/>
      <c r="W874" s="12"/>
      <c r="X874" s="13"/>
      <c r="Y874" s="6" t="s">
        <v>4518</v>
      </c>
      <c r="Z874" s="9" t="s">
        <v>5006</v>
      </c>
      <c r="AA874" s="12" t="str">
        <f t="shared" si="1"/>
        <v>{
    "id": "M6-EyP-9a-I-2-EN-EN",
    "stimulus": "&lt;p&gt;Melisa has represented on this graph the number of vertebrate animals she has seen during a visit to a farm.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"mammals",
                    "reptiles",
                    "birds",
                    "fish",
                    "amphibians"
                ]
            },
            {
                "name": "Q6",
                "label": null,
                "list": [
                    "mammals",
                    "reptiles",
                    "birds",
                    "fish",
                    "amphibians"
                ]
            },
            {
                "name": "Q7",
                "label": null,
                "list": [
                    "mammals",
                    "reptiles",
                    "birds",
                    "fish",
                    "amphibians"
                ]
            },
            {
                "name": "Q8",
                "label": null,
                "list": [
                    "mammals",
                    "reptiles",
                    "birds",
                    "fish",
                    "amphibians"
                ]
            },
            {
                "name": "Q9",
                "label": null,
                "list": [
                    2,
                    3,
                    5,
                    6
                ]
            }
        ],
        "calculated": [
            {
                "name": "A1",
                "label": "The legends correspond to the vertebrates animals she has seen.",
                "function": ""
            },
            {
                "name": "A2",
                "label": "Melisa has seen {{Q5}}, {{Q6}}, {{Q7}} and {{Q8}}.",
                "function": ""
            },
            {
                "name": "A3",
                "label": "Each sector of the graph represents the number of animals of each type.",
                "function": ""
            },
            {
                "name": "A4",
                "label": "The graph is divided into 4 sectors.",
                "function": ""
            },
            {
                "name": "A5",
                "label": "The graph is divided into {{Q9}} sectors.",
                "function": "",
                "incorrect": true,
                "feedback": "&lt;p&gt;Actually, the graph is divided into 4 sectors.&lt;/p&gt;"
            },
            {
                "name": "A6",
                "label": "The legends correspond to the number of animals she has seen.",
                "function": "",
                "incorrect": true,
                "feedback": "&lt;p&gt;Actually, the legends correspond to the vertebrates animals she has seen.&lt;/p&gt;"
            },
            {
                "name": "A7",
                "label": "Melisa has seen only {{Q5}}, {{Q7}} and {{Q6}}.",
                "function": "",
                "incorrect": true,
                "feedback": "&lt;p&gt;Actually, she has seen {{Q5}}, {{Q6}}, {{Q7}}, and {{Q8}}.&lt;/p&gt;"
            }
        ],
        "uniques": true
    },
    "algorithm": {
        "name": "trueFalse",
        "template": "Choice matrix – inline",
        "params": {
            "countCorrect": 1,
            "countIncorrect": 2,
            "showCheckIcon": false,
            "options": [
                "True",
                "False"
            ]
        }
    }
}</v>
      </c>
      <c r="AB874" s="13" t="str">
        <f t="shared" si="2"/>
        <v>M6-EyP-9a-I-2</v>
      </c>
      <c r="AC874" s="13" t="str">
        <f t="shared" si="3"/>
        <v>M6-EyP-9a-I-2-EN</v>
      </c>
      <c r="AD874" s="8"/>
      <c r="AE874" s="8"/>
      <c r="AF874" s="8"/>
      <c r="AG874" s="8" t="s">
        <v>49</v>
      </c>
    </row>
    <row r="875" ht="112.5" customHeight="1">
      <c r="A875" s="6" t="s">
        <v>4996</v>
      </c>
      <c r="B875" s="6" t="s">
        <v>4997</v>
      </c>
      <c r="C875" s="13" t="s">
        <v>35</v>
      </c>
      <c r="D875" s="7" t="s">
        <v>36</v>
      </c>
      <c r="E875" s="6"/>
      <c r="F875" s="9" t="s">
        <v>5007</v>
      </c>
      <c r="G875" s="10"/>
      <c r="H875" s="10"/>
      <c r="I875" s="8" t="s">
        <v>212</v>
      </c>
      <c r="J875" s="8" t="s">
        <v>227</v>
      </c>
      <c r="K875" s="63" t="s">
        <v>5008</v>
      </c>
      <c r="L875" s="11"/>
      <c r="M875" s="6" t="s">
        <v>43</v>
      </c>
      <c r="N875" s="40" t="s">
        <v>5000</v>
      </c>
      <c r="O875" s="9" t="s">
        <v>5009</v>
      </c>
      <c r="P875" s="12"/>
      <c r="Q875" s="13"/>
      <c r="R875" s="12"/>
      <c r="S875" s="12"/>
      <c r="T875" s="12"/>
      <c r="U875" s="12"/>
      <c r="V875" s="12"/>
      <c r="W875" s="12"/>
      <c r="X875" s="13"/>
      <c r="Y875" s="6" t="s">
        <v>4518</v>
      </c>
      <c r="Z875" s="9" t="s">
        <v>5010</v>
      </c>
      <c r="AA875" s="12" t="str">
        <f t="shared" si="1"/>
        <v>{
    "id": "M6-EyP-9a-I-3-EN-EN",
    "stimulus": "&lt;p&gt;These are the results of a survey about the languages ​​that a group of people would like to learn.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"English",
                    "Italian",
                    "French",
                    "German",
                    "Japanese"
                ]
            },
            {
                "name": "Q6",
                "label": null,
                "list": [
                    "English",
                    "Italian",
                    "French",
                    "German",
                    "Japanese"
                ]
            },
            {
                "name": "Q7",
                "label": null,
                "list": [
                    "English",
                    "Italian",
                    "French",
                    "German",
                    "Japanese"
                ]
            },
            {
                "name": "Q8",
                "label": null,
                "list": [
                    "English",
                    "Italian",
                    "French",
                    "German",
                    "Japanese"
                ]
            },
            {
                "name": "Q9",
                "label": null,
                "list": [
                    2,
                    3,
                    5,
                    6
                ]
            }
        ],
        "calculated": [
            {
                "name": "A1",
                "label": "The legends correspond to the languages ​​of the survey.",
                "function": ""
            },
            {
                "name": "A2",
                "label": "The answers of the interviewees have been {{Q5}}, {{Q6}}, {{Q7}} and, finally, {{Q8}}.",
                "function": ""
            },
            {
                "name": "A3",
                "label": "Each sector of the graph represents the number of people who would like to learn that language.",
                "function": ""
            },
            {
                "name": "A4",
                "label": "The graph is divided into 4 sectors.",
                "function": ""
            },
            {
                "name": "A5",
                "label": "The graph is divided into {{Q9}} sectors.",
                "function": "",
                "incorrect": true,
                "feedback": "&lt;p&gt;Actually, the graph is divided into 4 sectors.&lt;/p&gt;"
            },
            {
                "name": "A6",
                "label": "The legends correspond to the number of people who would like to learn that language.",
                "function": "",
                "incorrect": true,
                "feedback": "&lt;p&gt;Actually, the legends correspond to the languages ​​of the survey.&lt;/p&gt;"
            },
            {
                "name": "A7",
                "label": "The answers of the interviewees have been {{Q8}}, {{Q5}} and, finally, {{Q7}}.",
                "function": "",
                "incorrect": true,
                "feedback": "&lt;p&gt;Actually, the answers have been {{Q5}}, {{Q6}}, {{Q7}} and finally {{Q8}}.&lt;/p&gt;"
            }
        ],
        "uniques": true
    },
    "algorithm": {
        "name": "trueFalse",
        "template": "Choice matrix – inline",
        "params": {
            "countCorrect": 1,
            "countIncorrect": 2,
            "showCheckIcon": false,
            "options": [
                "True",
                "False"
            ]
        }
    }
}</v>
      </c>
      <c r="AB875" s="13" t="str">
        <f t="shared" si="2"/>
        <v>M6-EyP-9a-I-3</v>
      </c>
      <c r="AC875" s="13" t="str">
        <f t="shared" si="3"/>
        <v>M6-EyP-9a-I-3-EN</v>
      </c>
      <c r="AD875" s="8"/>
      <c r="AE875" s="8"/>
      <c r="AF875" s="8"/>
      <c r="AG875" s="8" t="s">
        <v>49</v>
      </c>
    </row>
    <row r="876" ht="112.5" customHeight="1">
      <c r="A876" s="6" t="s">
        <v>5011</v>
      </c>
      <c r="B876" s="6" t="s">
        <v>5012</v>
      </c>
      <c r="C876" s="13" t="s">
        <v>35</v>
      </c>
      <c r="D876" s="7" t="s">
        <v>36</v>
      </c>
      <c r="E876" s="6"/>
      <c r="F876" s="11" t="s">
        <v>5013</v>
      </c>
      <c r="G876" s="10"/>
      <c r="H876" s="10"/>
      <c r="I876" s="17" t="s">
        <v>212</v>
      </c>
      <c r="J876" s="6" t="s">
        <v>5014</v>
      </c>
      <c r="K876" s="24" t="s">
        <v>5015</v>
      </c>
      <c r="L876" s="25"/>
      <c r="M876" s="13" t="s">
        <v>43</v>
      </c>
      <c r="N876" s="10" t="s">
        <v>5016</v>
      </c>
      <c r="O876" s="10" t="s">
        <v>5017</v>
      </c>
      <c r="P876" s="12"/>
      <c r="Q876" s="13"/>
      <c r="R876" s="12"/>
      <c r="S876" s="12"/>
      <c r="T876" s="12"/>
      <c r="U876" s="12"/>
      <c r="V876" s="12"/>
      <c r="W876" s="12"/>
      <c r="X876" s="13"/>
      <c r="Y876" s="6" t="s">
        <v>4518</v>
      </c>
      <c r="Z876" s="9" t="s">
        <v>5018</v>
      </c>
      <c r="AA876" s="12" t="str">
        <f t="shared" si="1"/>
        <v>{
    "id": "M6-EyP-9b-I-1-EN-EN",
    "stimulus": "&lt;p&gt;The following pie chart represents the activities that students at a school prefer to do.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"going to a concert",
                    "going to the theater",
                    "going to a game",
                    "going to a museum"
                ]
            },
            {
                "name": "Q6",
                "label": null,
                "list": [
                    "going to a concert",
                    "going to the theater",
                    "going to a game",
                    "going to a museum"
                ]
            },
            {
                "name": "Q7",
                "label": null,
                "list": [
                    "going to a concert",
                    "going to the theater",
                    "going to a game",
                    "going to a museum"
                ]
            },
            {
                "name": "Q8",
                "label": null,
                "list": [
                    "going to a concert",
                    "going to the theater",
                    "going to a game",
                    "going to a museum"
                ]
            }
        ],
        "calculated": [
            {
                "name": "A1",
                "label": "The activity that most students prefer is {{Q5}}.",
                "function": ""
            },
            {
                "name": "A2",
                "label": "The activity that the fewest students prefer is {{Q8}}.",
                "function": ""
            },
            {
                "name": "A3",
                "label": "The activity that most students prefer is {{Q6}}.",
                "function": "",
                "incorrect": true,
                "feedback": "&lt;p&gt;Most students prefer {{Q5}}.&lt;/p&gt;"
            },
            {
                "name": "A4",
                "label": "The activity that most students prefer is {{Q7}}.",
                "function": "",
                "incorrect": true,
                "feedback": "&lt;p&gt;Most students prefer {{Q5}}.&lt;/p&gt;"
            },
            {
                "name": "A5",
                "label": "The activity that most students prefer is {{Q8}}.",
                "function": " ",
                "incorrect": true,
                "feedback": "&lt;p&gt;Most students prefer {{Q5}}.&lt;/p&gt;"
            },
            {
                "name": "A6",
                "label": "The activity that the fewest students prefer is {{Q5}}.",
                "function": "",
                "incorrect": true,
                "feedback": " &lt;p&gt;Most students do not prefer {{Q8}}.&lt;/p&gt;"
            },
            {
                "name": "A7",
                "label": "The activity that the fewest students prefer is {{Q6}}.",
                "function": "",
                "incorrect": true,
                "feedback": " &lt;p&gt;Most students do not prefer {{Q8}}.&lt;/p&gt;"
            },
            {
                "name": "A8",
                "label": "{{function}}",
                "function": "The activity that the fewest students prefer is {{Q7}}.",
                "incorrect": true,
                "feedback": " &lt;p&gt;Most students do not prefer {{Q8}}.&lt;/p&gt;"
            }
        ],
        "uniques": true
    },
    "algorithm": {
        "name": "trueFalse",
        "template": "Choice matrix – inline",
        "params": {
            "countCorrect": 1,
            "countIncorrect": 2,
            "showCheckIcon": false,
            "options": [
                "True",
                "False"
            ]
        }
    }
}</v>
      </c>
      <c r="AB876" s="13" t="str">
        <f t="shared" si="2"/>
        <v>M6-EyP-9b-I-1</v>
      </c>
      <c r="AC876" s="13" t="str">
        <f t="shared" si="3"/>
        <v>M6-EyP-9b-I-1-EN</v>
      </c>
      <c r="AD876" s="8" t="s">
        <v>47</v>
      </c>
      <c r="AE876" s="8" t="s">
        <v>572</v>
      </c>
      <c r="AF876" s="8" t="s">
        <v>48</v>
      </c>
      <c r="AG876" s="8" t="s">
        <v>49</v>
      </c>
    </row>
    <row r="877" ht="112.5" customHeight="1">
      <c r="A877" s="6" t="s">
        <v>5011</v>
      </c>
      <c r="B877" s="6" t="s">
        <v>5012</v>
      </c>
      <c r="C877" s="13" t="s">
        <v>35</v>
      </c>
      <c r="D877" s="7" t="s">
        <v>36</v>
      </c>
      <c r="E877" s="6"/>
      <c r="F877" s="11" t="s">
        <v>5019</v>
      </c>
      <c r="G877" s="10"/>
      <c r="H877" s="10"/>
      <c r="I877" s="6" t="s">
        <v>212</v>
      </c>
      <c r="J877" s="6" t="s">
        <v>162</v>
      </c>
      <c r="K877" s="10" t="s">
        <v>5020</v>
      </c>
      <c r="L877" s="10"/>
      <c r="M877" s="13" t="s">
        <v>43</v>
      </c>
      <c r="N877" s="10" t="s">
        <v>5016</v>
      </c>
      <c r="O877" s="11" t="s">
        <v>5021</v>
      </c>
      <c r="P877" s="12"/>
      <c r="Q877" s="13"/>
      <c r="R877" s="12"/>
      <c r="S877" s="12"/>
      <c r="T877" s="12"/>
      <c r="U877" s="12"/>
      <c r="V877" s="12"/>
      <c r="W877" s="12"/>
      <c r="X877" s="13"/>
      <c r="Y877" s="6" t="s">
        <v>4518</v>
      </c>
      <c r="Z877" s="9" t="s">
        <v>5022</v>
      </c>
      <c r="AA877" s="12" t="str">
        <f t="shared" si="1"/>
        <v>{"id":"M6-EyP-9b-I-2-EN-EN","stimulus":"&lt;p&gt;The result of a survey to a group of people about the type of food they prefer has been presented in this pie chart. Choose the correct option.&lt;/p&gt;&lt;div style=\"display:flex; justify-content:center;\"&gt;&lt;div class=\"fr-chart ct-chart ct-minor-seventh\" data-chart='{\"type\": \"pie\", \"series\": [{{Q1}},{{Q2}},{{Q3}}], \"labels\":[\"{{Q4}}\",\"{{Q5}}\",\"{{Q6}}\"]}'&gt;&lt;/div&gt;","hint":"&lt;p&gt;In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variable.&lt;/p&gt;","seed":{"parameters":[{"name":"Q1","label":null,"min":10,"max":49,"step":1},{"name":"Q2","label":null,"min":50,"max":79,"step":1},{"name":"Q3","label":null,"min":80,"max":100,"step":1},{"name":"Q4","label":null,"list":["Mediterranean food","Chinese food","Indian food"]},{"name":"Q5","label":null,"list":["Mediterranean food","Chinese food","Indian food"]},{"name":"Q6","label":null,"list":["Mediterranean food","Chinese food","Indian food"]}],"calculated":[{"name":"A1","label":"The majority of people surveyed prefer {{Q6}}.","function":""},{"name":"A2","label":"The least preferred type of food is {{Q4}}.","function":""},{"name":"A3","label":"The majority of people surveyed prefer {{Q4}}.","function":"","incorrect":true,"feedback":"&lt;p&gt;The people surveyed like {{Q6}} more.&lt;/p&gt;"},{"name":"A4","label":"The majority of people surveyed prefer {{Q5}}.","function":"","incorrect":true,"feedback":"&lt;p&gt;The people surveyed like {{Q6}} more.&lt;/p&gt;"},{"name":"A5","label":"The least preferred type of food is {{Q5}}.","function":" ","incorrect":true,"feedback":"&lt;p&gt;The people surveyed like {{Q4}} less.&lt;/p&gt;"},{"name":"A6","label":"The least preferred type of food is {{Q6}}.","function":"","incorrect":true,"feedback":"&lt;p&gt;The people surveyed like {{Q4}} less.&lt;/p&gt;"}],"uniques":true},"algorithm":{"name":"trueFalse","template":"Multiple choice – standard","params":{"countCorrect":1,"countIncorrect":2,"showCheckIcon":true}}}</v>
      </c>
      <c r="AB877" s="13" t="str">
        <f t="shared" si="2"/>
        <v>M6-EyP-9b-I-2</v>
      </c>
      <c r="AC877" s="13" t="str">
        <f t="shared" si="3"/>
        <v>M6-EyP-9b-I-2-EN</v>
      </c>
      <c r="AD877" s="8" t="s">
        <v>47</v>
      </c>
      <c r="AE877" s="8" t="s">
        <v>572</v>
      </c>
      <c r="AF877" s="8" t="s">
        <v>48</v>
      </c>
      <c r="AG877" s="8" t="s">
        <v>49</v>
      </c>
    </row>
    <row r="878" ht="112.5" customHeight="1">
      <c r="A878" s="6" t="s">
        <v>5011</v>
      </c>
      <c r="B878" s="6" t="s">
        <v>5012</v>
      </c>
      <c r="C878" s="13" t="s">
        <v>35</v>
      </c>
      <c r="D878" s="7" t="s">
        <v>36</v>
      </c>
      <c r="E878" s="6"/>
      <c r="F878" s="11" t="s">
        <v>5023</v>
      </c>
      <c r="G878" s="10"/>
      <c r="H878" s="6" t="s">
        <v>212</v>
      </c>
      <c r="I878" s="6" t="s">
        <v>212</v>
      </c>
      <c r="J878" s="6" t="s">
        <v>5014</v>
      </c>
      <c r="K878" s="10" t="s">
        <v>5024</v>
      </c>
      <c r="L878" s="10"/>
      <c r="M878" s="13" t="s">
        <v>43</v>
      </c>
      <c r="N878" s="10" t="s">
        <v>5016</v>
      </c>
      <c r="O878" s="11" t="s">
        <v>5025</v>
      </c>
      <c r="P878" s="12"/>
      <c r="Q878" s="13"/>
      <c r="R878" s="12"/>
      <c r="S878" s="12"/>
      <c r="T878" s="12"/>
      <c r="U878" s="12"/>
      <c r="V878" s="12"/>
      <c r="W878" s="12"/>
      <c r="X878" s="13"/>
      <c r="Y878" s="6" t="s">
        <v>4518</v>
      </c>
      <c r="Z878" s="9" t="s">
        <v>5026</v>
      </c>
      <c r="AA878" s="12" t="str">
        <f t="shared" si="1"/>
        <v>{
    "id": "M6-EyP-9b-I-3-EN-EN",
    "stimulus": "&lt;p&gt;Observe this pie chart, which represents who a group of people surveyed will celebrate Christmas with, and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"with friends",
                    "with their partner",
                    "with family",
                    "alone"
                ]
            },
            {
                "name": "Q6",
                "label": null,
                "list": [
                    "with friends",
                    "with their partner",
                    "with family",
                    "alone"
                ]
            },
            {
                "name": "Q7",
                "label": null,
                "list": [
                    "with friends",
                    "with their partner",
                    "with family",
                    "alone"
                ]
            },
            {
                "name": "Q8",
                "label": null,
                "list": [
                    "with friends",
                    "with their partner",
                    "with family",
                    "alone"
                ]
            }
        ],
        "calculated": [
            {
                "name": "A1",
                "label": "Most people spend Christmas {{Q5}}.",
                "function": ""
            },
            {
                "name": "A2",
                "label": "The minority of people spend Christmas {{Q8}}.",
                "function": ""
            },
            {
                "name": "A3",
                "label": "The minority of people spend Christmas {{Q5}}.",
                "function": " ",
                "incorrect": true,
                "feedback": "&lt;p&gt;The minority of people surveyed spend Christmas {{Q8}}.&lt;/p&gt;"
            },
            {
                "name": "A4",
                "label": "Most people spend Christmas {{Q6}}.",
                "function": " ",
                "incorrect": true,
                "feedback": "&lt;p&gt;Most people surveyed spend Christmas {{Q5}}.&lt;/p&gt;"
            },
            {
                "name": "A5",
                "label": "Most people spend Christmas {{Q7}}.",
                "function": " ",
                "incorrect": true,
                "feedback": "&lt;p&gt;Most people surveyed spend Christmas {{Q5}}.&lt;/p&gt;"
            },
            {
                "name": "A6",
                "label": "Most people spend Christmas {{Q8}}.",
                "function": " ",
                "incorrect": true,
                "feedback": "&lt;p&gt;Most people surveyed spend Christmas {{Q5}}.&lt;/p&gt;"
            },
            {
                "name": "A7",
                "label": "The minority of people spend Christmas {{Q6}}.",
                "function": "",
                "incorrect": true,
                "feedback": " &lt;p&gt;The minority of people surveyed spend Christmas {{Q8}}.&lt;/p&gt;"
            },
            {
                "name": "A8",
                "label": "{{function}}",
                "function": "The minority of people spend Christmas {{Q7}}.",
                "incorrect": true,
                "feedback": " &lt;p&gt;The minority of people surveyed spend Christmas {{Q8}}.&lt;/p&gt;"
            }
        ],
        "uniques": true
    },
    "algorithm": {
        "name": "trueFalse",
        "template": "Choice matrix – inline",
        "params": {
            "countCorrect": 1,
            "countIncorrect": 2,
            "showCheckIcon": false,
            "options": [
                "True",
                "False"
            ]
        }
    }
}</v>
      </c>
      <c r="AB878" s="13" t="str">
        <f t="shared" si="2"/>
        <v>M6-EyP-9b-I-3</v>
      </c>
      <c r="AC878" s="13" t="str">
        <f t="shared" si="3"/>
        <v>M6-EyP-9b-I-3-EN</v>
      </c>
      <c r="AD878" s="8" t="s">
        <v>47</v>
      </c>
      <c r="AE878" s="8" t="s">
        <v>572</v>
      </c>
      <c r="AF878" s="8" t="s">
        <v>48</v>
      </c>
      <c r="AG878" s="8" t="s">
        <v>49</v>
      </c>
    </row>
    <row r="879" ht="112.5" customHeight="1">
      <c r="A879" s="6" t="s">
        <v>5011</v>
      </c>
      <c r="B879" s="6" t="s">
        <v>5012</v>
      </c>
      <c r="C879" s="13" t="s">
        <v>50</v>
      </c>
      <c r="D879" s="7" t="s">
        <v>36</v>
      </c>
      <c r="E879" s="8"/>
      <c r="F879" s="10" t="s">
        <v>5027</v>
      </c>
      <c r="G879" s="10"/>
      <c r="H879" s="17" t="s">
        <v>212</v>
      </c>
      <c r="I879" s="17" t="s">
        <v>212</v>
      </c>
      <c r="J879" s="17" t="s">
        <v>1179</v>
      </c>
      <c r="K879" s="25" t="s">
        <v>5028</v>
      </c>
      <c r="L879" s="24" t="s">
        <v>5029</v>
      </c>
      <c r="M879" s="13" t="s">
        <v>43</v>
      </c>
      <c r="N879" s="10" t="s">
        <v>5016</v>
      </c>
      <c r="O879" s="10" t="s">
        <v>5016</v>
      </c>
      <c r="P879" s="12"/>
      <c r="Q879" s="13"/>
      <c r="R879" s="12"/>
      <c r="S879" s="12"/>
      <c r="T879" s="12"/>
      <c r="U879" s="12"/>
      <c r="V879" s="12"/>
      <c r="W879" s="12"/>
      <c r="X879" s="13"/>
      <c r="Y879" s="6" t="s">
        <v>4518</v>
      </c>
      <c r="Z879" s="9" t="s">
        <v>5030</v>
      </c>
      <c r="AA879" s="12" t="str">
        <f t="shared" si="1"/>
        <v>{"id":"M6-EyP-9b-E-1-EN-EN","stimulus":"&lt;p&gt;This pie chart represents which juices are preferred by a group of friends. Drag and put the flavors in order from lowest to highest preference. Place them from top to bottom.&lt;/p&gt;&lt;div style=\"display:flex; justify-content:center;\"&gt;&lt;div class=\"fr-chart ct-chart ct-minor-seventh\" data-chart='{\"type\": \"pie\", \"series\": [{{Q1}},{{Q2}},{{Q3}},{{Q4}}], \"labels\":[\"Orange\",\"Pineapple\",\"Grape\",\"Peach\"]}'&gt;&lt;/div&gt;&lt;/div&gt;","hint":"&lt;p&gt;In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Orange","min":2,"max":8,"step":1},{"name":"Q2","label":"Pineapple","min":2,"max":8,"step":1},{"name":"Q3","label":"Grape","min":2,"max":8,"step":1},{"name":"Q4","label":"Peach","min":2,"max":8,"step":1}],"uniques":true},"algorithm":{"name":"orderNumbers","params":{"order":"asc"}}}</v>
      </c>
      <c r="AB879" s="13" t="str">
        <f t="shared" si="2"/>
        <v>M6-EyP-9b-E-1</v>
      </c>
      <c r="AC879" s="13" t="str">
        <f t="shared" si="3"/>
        <v>M6-EyP-9b-E-1-EN</v>
      </c>
      <c r="AD879" s="8" t="s">
        <v>47</v>
      </c>
      <c r="AE879" s="8" t="s">
        <v>572</v>
      </c>
      <c r="AF879" s="8" t="s">
        <v>48</v>
      </c>
      <c r="AG879" s="8" t="s">
        <v>49</v>
      </c>
    </row>
    <row r="880" ht="112.5" customHeight="1">
      <c r="A880" s="6" t="s">
        <v>5011</v>
      </c>
      <c r="B880" s="6" t="s">
        <v>5012</v>
      </c>
      <c r="C880" s="13" t="s">
        <v>50</v>
      </c>
      <c r="D880" s="7" t="s">
        <v>36</v>
      </c>
      <c r="E880" s="6"/>
      <c r="F880" s="11" t="s">
        <v>5031</v>
      </c>
      <c r="G880" s="10"/>
      <c r="H880" s="17" t="s">
        <v>212</v>
      </c>
      <c r="I880" s="17" t="s">
        <v>212</v>
      </c>
      <c r="J880" s="17" t="s">
        <v>1179</v>
      </c>
      <c r="K880" s="25" t="s">
        <v>5032</v>
      </c>
      <c r="L880" s="25" t="s">
        <v>5033</v>
      </c>
      <c r="M880" s="13" t="s">
        <v>43</v>
      </c>
      <c r="N880" s="10" t="s">
        <v>5016</v>
      </c>
      <c r="O880" s="10" t="s">
        <v>5016</v>
      </c>
      <c r="P880" s="12"/>
      <c r="Q880" s="13"/>
      <c r="R880" s="12"/>
      <c r="S880" s="12"/>
      <c r="T880" s="12"/>
      <c r="U880" s="12"/>
      <c r="V880" s="12"/>
      <c r="W880" s="12"/>
      <c r="X880" s="13"/>
      <c r="Y880" s="6" t="s">
        <v>4518</v>
      </c>
      <c r="Z880" s="9" t="s">
        <v>5034</v>
      </c>
      <c r="AA880" s="12" t="str">
        <f t="shared" si="1"/>
        <v>{"id":"M6-EyP-9b-E-2-EN-EN","stimulus":"&lt;p&gt;This pie chart represents how many pets there are in Manuel's housing development of each species. Drag and put the pets in order from highest to lowest frequency. Place them from top to bottom.&lt;/p&gt;&lt;div style=\"display:flex; justify-content:center;\"&gt;&lt;div class=\"fr-chart ct-chart ct-minor-seventh\" data-chart='{\"type\": \"pie\", \"series\": [{{Q1}},{{Q2}},{{Q3}},{{Q4}}], \"labels\":[\"Rabbit\",\"Canary\",\"Cat\",\"Dog\"]}'&gt;&lt;/div&gt;&lt;/div&gt;","hint":"&lt;p&gt;In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Rabbit","min":5,"max":10,"step":1},{"name":"Q2","label":"Canary","min":5,"max":10,"step":1},{"name":"Q3","label":"Cat","min":5,"max":10,"step":1},{"name":"Q4","label":"Dog","min":5,"max":10,"step":1}],"uniques":true},"algorithm":{"name":"orderNumbers","params":{"order":"desc"}}}</v>
      </c>
      <c r="AB880" s="13" t="str">
        <f t="shared" si="2"/>
        <v>M6-EyP-9b-E-2</v>
      </c>
      <c r="AC880" s="13" t="str">
        <f t="shared" si="3"/>
        <v>M6-EyP-9b-E-2-EN</v>
      </c>
      <c r="AD880" s="8" t="s">
        <v>47</v>
      </c>
      <c r="AE880" s="8" t="s">
        <v>572</v>
      </c>
      <c r="AF880" s="8" t="s">
        <v>48</v>
      </c>
      <c r="AG880" s="8" t="s">
        <v>49</v>
      </c>
    </row>
    <row r="881" ht="112.5" customHeight="1">
      <c r="A881" s="6" t="s">
        <v>5011</v>
      </c>
      <c r="B881" s="6" t="s">
        <v>5012</v>
      </c>
      <c r="C881" s="13" t="s">
        <v>50</v>
      </c>
      <c r="D881" s="7" t="s">
        <v>36</v>
      </c>
      <c r="E881" s="6"/>
      <c r="F881" s="11" t="s">
        <v>5035</v>
      </c>
      <c r="G881" s="25"/>
      <c r="H881" s="17" t="s">
        <v>212</v>
      </c>
      <c r="I881" s="17" t="s">
        <v>212</v>
      </c>
      <c r="J881" s="17" t="s">
        <v>1179</v>
      </c>
      <c r="K881" s="25" t="s">
        <v>5036</v>
      </c>
      <c r="L881" s="25" t="s">
        <v>5037</v>
      </c>
      <c r="M881" s="13" t="s">
        <v>43</v>
      </c>
      <c r="N881" s="10" t="s">
        <v>5016</v>
      </c>
      <c r="O881" s="10" t="s">
        <v>5016</v>
      </c>
      <c r="P881" s="12"/>
      <c r="Q881" s="13"/>
      <c r="R881" s="12"/>
      <c r="S881" s="12"/>
      <c r="T881" s="12"/>
      <c r="U881" s="12"/>
      <c r="V881" s="12"/>
      <c r="W881" s="12"/>
      <c r="X881" s="13"/>
      <c r="Y881" s="6" t="s">
        <v>4518</v>
      </c>
      <c r="Z881" s="9" t="s">
        <v>5038</v>
      </c>
      <c r="AA881" s="12" t="str">
        <f t="shared" si="1"/>
        <v>{"id":"M6-EyP-9b-E-3-EN-EN","stimulus":"&lt;p&gt;At a medieval party, there are three spots for different activities. The organization has created this pie chart to see which one has received the most visits. Drag and put them in order from lowest to highest attendance. Place them from top to bottom.&lt;/p&gt;&lt;div style=\"display:flex; justify-content:center;\"&gt;&lt;div class=\"fr-chart ct-chart ct-minor-seventh\" data-chart='{\"type\": \"pie\", \"series\": [{{Q1}},{{Q2}},{{Q3}}], \"labels\":[\"Zip Line\",\"Archery\",\"Bowling\"]}'&gt;&lt;/div&gt;&lt;/div&gt;","hint":"&lt;p&gt;In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variable.&lt;/p&gt;","seed":{"parameters":[{"name":"Q1","label":"Zip Line","min":10,"max":50,"step":1},{"name":"Q2","label":"Archery","min":10,"max":50,"step":1},{"name":"Q3","label":"Bowling","min":10,"max":50,"step":1}],"uniques":true},"algorithm":{"name":"orderNumbers","params":{"order":"asc"}}}</v>
      </c>
      <c r="AB881" s="13" t="str">
        <f t="shared" si="2"/>
        <v>M6-EyP-9b-E-3</v>
      </c>
      <c r="AC881" s="13" t="str">
        <f t="shared" si="3"/>
        <v>M6-EyP-9b-E-3-EN</v>
      </c>
      <c r="AD881" s="8" t="s">
        <v>47</v>
      </c>
      <c r="AE881" s="8" t="s">
        <v>572</v>
      </c>
      <c r="AF881" s="8" t="s">
        <v>48</v>
      </c>
      <c r="AG881" s="8" t="s">
        <v>49</v>
      </c>
    </row>
    <row r="882" ht="112.5" customHeight="1">
      <c r="A882" s="6" t="s">
        <v>5039</v>
      </c>
      <c r="B882" s="10" t="s">
        <v>5040</v>
      </c>
      <c r="C882" s="13" t="s">
        <v>35</v>
      </c>
      <c r="D882" s="7" t="s">
        <v>36</v>
      </c>
      <c r="E882" s="6"/>
      <c r="F882" s="64" t="s">
        <v>5041</v>
      </c>
      <c r="G882" s="10"/>
      <c r="H882" s="6"/>
      <c r="I882" s="6" t="s">
        <v>2921</v>
      </c>
      <c r="J882" s="6" t="s">
        <v>2166</v>
      </c>
      <c r="K882" s="10" t="s">
        <v>5042</v>
      </c>
      <c r="L882" s="10" t="s">
        <v>5043</v>
      </c>
      <c r="M882" s="13" t="s">
        <v>43</v>
      </c>
      <c r="N882" s="10" t="s">
        <v>5044</v>
      </c>
      <c r="O882" s="10" t="s">
        <v>5044</v>
      </c>
      <c r="P882" s="12"/>
      <c r="Q882" s="13"/>
      <c r="R882" s="12"/>
      <c r="S882" s="12"/>
      <c r="T882" s="12"/>
      <c r="U882" s="12"/>
      <c r="V882" s="12"/>
      <c r="W882" s="12"/>
      <c r="X882" s="13"/>
      <c r="Y882" s="6" t="s">
        <v>4518</v>
      </c>
      <c r="Z882" s="9" t="s">
        <v>5045</v>
      </c>
      <c r="AA882" s="12" t="str">
        <f t="shared" si="1"/>
        <v>{
    "id": "M6-EyP-24a-I-1-EN-EN",
    "stimulus": "&lt;p&gt;A gym has recorded on a chart like this the number of clients who went to the gym during the past week. Considering that each dot represents {{Q6}} people, select the correct statements.&lt;/p&gt;&lt;div style=\"display: flex; justify-content: center;\"&gt;&lt;div class=\"fr-chart\" data-chart='{\"type\": \"pictograph\", \"series\": [{\"img\": \"{{Q1.img}}\", \"value\":{{Q1}}},{\"img\": \"{{Q2.img}}\", \"value\":{{Q2}}},{\"img\": \"{{Q3.img}}\", \"value\":{{Q3}}},{\"img\": \"{{Q4.img}}\", \"value\":{{Q4}}},{\"img\": \"{{Q5.img}}\", \"value\":{{Q5}}}], \"labels\":[\"Monday\",\"Tuesday\",\"Wednesday\",\"Thursday\",\"Friday\"]}'&gt;&lt;/div&gt;&lt;/div&gt;",
    "hint": "&lt;p&gt;Each dot represents {{Q6}} people.&lt;/p&gt;",
    "feedback": "&lt;p&gt;Each dot represents {{Q6}} people.&lt;/p&gt;",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"On Monday there were {{T1}} people.",
                "function": ""
            },
            {
                "name": "A2",
                "label": "On Tuesday there were {{T2}} people.",
                "function": ""
            },
            {
                "name": "A3",
                "label": "On Wednesday there were {{T3}} people.",
                "function": ""
            },
            {
                "name": "A4",
                "label": "On Thursday there were {{T4}} people.",
                "function": ""
            },
            {
                "name": "A5",
                "label": "On Friday there were {{T5}} people.",
                "function": ""
            },
            {
                "name": "A6",
                "label": "On Monday there were {{T2}} people.",
                "function": "",
                "feedback": "Actually, there were {{T1}} people.",
                "incorrect": true
            },
            {
                "name": "A7",
                "label": "On Tuesday there were {{T5}} people.",
                "function": "",
                "feedback": "Actually, there were {{T2}} people.",
                "incorrect": true
            },
            {
                "name": "A8",
                "label": "On Wednesday there were {{T1}} people.",
                "function": "",
                "feedback": "Actually, there were {{T3}} people.",
                "incorrect": true
            },
            {
                "name": "A9",
                "label": "On Thursday there were {{T3}} people.",
                "function": "",
                "feedback": "Actually, there were {{T4}} people.",
                "incorrect": true
            },
            {
                "name": "A10",
                "label": "On Friday there were {{T4}} people.",
                "function": "",
                "feedback": "Actually, there were {{T5}} people.",
                "incorrect": true
            }
        ],
        "uniques": true
    },
    "algorithm": {
        "name": "trueFalse",
        "template": "Multiple choice – multiple response",
        "params": {
            "countCorrect": 2,
            "countIncorrect": 1,
            "showCheckIcon": true
        }
    }
}</v>
      </c>
      <c r="AB882" s="13" t="str">
        <f t="shared" si="2"/>
        <v>M6-EyP-24a-I-1</v>
      </c>
      <c r="AC882" s="13" t="str">
        <f t="shared" si="3"/>
        <v>M6-EyP-24a-I-1-EN</v>
      </c>
      <c r="AD882" s="13"/>
      <c r="AE882" s="8"/>
      <c r="AF882" s="8"/>
      <c r="AG882" s="8" t="s">
        <v>49</v>
      </c>
    </row>
    <row r="883" ht="112.5" customHeight="1">
      <c r="A883" s="6" t="s">
        <v>5039</v>
      </c>
      <c r="B883" s="10" t="s">
        <v>5040</v>
      </c>
      <c r="C883" s="13" t="s">
        <v>35</v>
      </c>
      <c r="D883" s="7" t="s">
        <v>36</v>
      </c>
      <c r="E883" s="6"/>
      <c r="F883" s="65" t="s">
        <v>5046</v>
      </c>
      <c r="G883" s="10"/>
      <c r="H883" s="6"/>
      <c r="I883" s="6" t="s">
        <v>2921</v>
      </c>
      <c r="J883" s="6" t="s">
        <v>2166</v>
      </c>
      <c r="K883" s="10" t="s">
        <v>5047</v>
      </c>
      <c r="L883" s="10"/>
      <c r="M883" s="13" t="s">
        <v>43</v>
      </c>
      <c r="N883" s="10" t="s">
        <v>5048</v>
      </c>
      <c r="O883" s="10" t="s">
        <v>5048</v>
      </c>
      <c r="P883" s="12"/>
      <c r="Q883" s="13"/>
      <c r="R883" s="12"/>
      <c r="S883" s="12"/>
      <c r="T883" s="12"/>
      <c r="U883" s="12"/>
      <c r="V883" s="12"/>
      <c r="W883" s="12"/>
      <c r="X883" s="13"/>
      <c r="Y883" s="6" t="s">
        <v>4518</v>
      </c>
      <c r="Z883" s="9" t="s">
        <v>5049</v>
      </c>
      <c r="AA883" s="12" t="str">
        <f t="shared" si="1"/>
        <v>{
    "id": "M6-EyP-24a-I-2-EN-EN",
    "stimulus": "&lt;p&gt;Four boys have marked on this dot chart how many balls each of them has at their homes. Select the correct statements.&lt;/p&gt;&lt;div style=\"display: flex; justify-content: center;\"&gt;&lt;div class=\"fr-chart\" data-chart='{\"type\": \"pictograph\", \"series\": [{\"img\": \"{{Q1.img}}\", \"value\":{{Q1}}},{\"img\": \"{{Q2.img}}\", \"value\":{{Q2}}},{\"img\": \"{{Q3.img}}\", \"value\":{{Q3}}},{\"img\": \"{{Q4.img}}\", \"value\":{{Q4}}}], \"labels\":[\"{{Q7}}\",\"{{Q8}}\",\"{{Q9}}\",\"{{Q10}}\"]}'&gt;&lt;/div&gt;&lt;/div&gt;",
    "hint": "&lt;p&gt;Each dot represents 1 ball.&lt;/p&gt;",
    "feedback": "&lt;p&gt;Each dot represents 1 ball.&lt;/p&gt;",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"Paul",
                    "Charles",
                    "Julian",
                    "Angela",
                    "Ruth"
                ]
            },
            {
                "name": "Q8",
                "label": null,
                "list": [
                    "Paul",
                    "Charles",
                    "Julian",
                    "Angela",
                    "Ruth"
                ]
            },
            {
                "name": "Q9",
                "label": null,
                "list": [
                    "Paul",
                    "Charles",
                    "Julian",
                    "Angela",
                    "Ruth"
                ]
            },
            {
                "name": "Q10",
                "label": null,
                "list": [
                    "Paul",
                    "Charles",
                    "Julian",
                    "Angela",
                    "Ruth"
                ]
            }
        ],
        "calculated": [
            {
                "name": "A1",
                "label": "{{Q7}} has {{Q1}} balls.",
                "function": ""
            },
            {
                "name": "A2",
                "label": "{{Q8}} has {{Q2}} balls.",
                "function": ""
            },
            {
                "name": "A3",
                "label": "{{Q9}} has {{Q3}} balls.",
                "function": ""
            },
            {
                "name": "A4",
                "label": "{{Q10}} has {{Q4}} balls.",
                "function": ""
            },
            {
                "name": "A6",
                "label": "{{Q7}} has {{Q2}} balls.",
                "function": "",
                "feedback": "In reality, {{Q7}} has {{Q1}} balls.",
                "incorrect": true
            },
            {
                "name": "A7",
                "label": "{{Q8}} has {{Q4}} balls.",
                "function": "",
                "feedback": "In reality, {{Q8}} has {{Q2}} balls.",
                "incorrect": true
            },
            {
                "name": "A8",
                "label": "{{Q9}} has {{Q1}} balls.",
                "function": "",
                "feedback": "In reality, {{Q9}} has {{Q3}} balls.",
                "incorrect": true
            },
            {
                "name": "A9",
                "label": "{{Q10}} has {{Q3}} balls.",
                "function": "",
                "feedback": "In reality, {{Q10}} has {{Q4}} balls.",
                "incorrect": true
            }
        ],
        "uniques": true
    },
    "algorithm": {
        "name": "trueFalse",
        "template": "Multiple choice – multiple response",
        "params": {
            "countCorrect": 2,
            "countIncorrect": 1,
            "showCheckIcon": true
        }
    }
}</v>
      </c>
      <c r="AB883" s="13" t="str">
        <f t="shared" si="2"/>
        <v>M6-EyP-24a-I-2</v>
      </c>
      <c r="AC883" s="13" t="str">
        <f t="shared" si="3"/>
        <v>M6-EyP-24a-I-2-EN</v>
      </c>
      <c r="AD883" s="13"/>
      <c r="AE883" s="8"/>
      <c r="AF883" s="8"/>
      <c r="AG883" s="8" t="s">
        <v>49</v>
      </c>
    </row>
    <row r="884" ht="112.5" customHeight="1">
      <c r="A884" s="6" t="s">
        <v>5039</v>
      </c>
      <c r="B884" s="10" t="s">
        <v>5040</v>
      </c>
      <c r="C884" s="13" t="s">
        <v>35</v>
      </c>
      <c r="D884" s="7" t="s">
        <v>36</v>
      </c>
      <c r="E884" s="6"/>
      <c r="F884" s="65" t="s">
        <v>5050</v>
      </c>
      <c r="G884" s="10"/>
      <c r="H884" s="6"/>
      <c r="I884" s="6" t="s">
        <v>2921</v>
      </c>
      <c r="J884" s="6" t="s">
        <v>2166</v>
      </c>
      <c r="K884" s="10" t="s">
        <v>5051</v>
      </c>
      <c r="L884" s="10" t="s">
        <v>5043</v>
      </c>
      <c r="M884" s="13" t="s">
        <v>43</v>
      </c>
      <c r="N884" s="10" t="s">
        <v>5052</v>
      </c>
      <c r="O884" s="10" t="s">
        <v>5052</v>
      </c>
      <c r="P884" s="12"/>
      <c r="Q884" s="13"/>
      <c r="R884" s="12"/>
      <c r="S884" s="12"/>
      <c r="T884" s="12"/>
      <c r="U884" s="12"/>
      <c r="V884" s="12"/>
      <c r="W884" s="12"/>
      <c r="X884" s="13"/>
      <c r="Y884" s="6" t="s">
        <v>4518</v>
      </c>
      <c r="Z884" s="9" t="s">
        <v>5053</v>
      </c>
      <c r="AA884" s="12" t="str">
        <f t="shared" si="1"/>
        <v>{
    "id": "M6-EyP-24a-I-3-EN-EN",
    "stimulus": "&lt;p&gt;A director of nature documentaries has made a record of the number of trips he has made around the world. In the diagram below he has noted the number of times he has been to each of these continents. Given that each dot represents {{Q6}} trips, select the correct answers.&lt;/p&gt;&lt;div style=\"display: flex; justify-content: center;\"&gt;&lt;div class=\"fr-chart\" data-chart='{\"type\": \"pictograph\", \"series\": [{\"img\": \"{{Q1.img}}\", \"value\":{{Q1}}},{\"img\": \" {{Q2.img}}\", \"value\":{{Q2}}},{\"img\": \"{{Q3.img}}\", \"value\":{{Q3}}},{\"img\" : \"{{Q4.img}}\", \"value\":{{Q4}}},{\"img\": \"{{Q5.img}}\", \"value\":{{Q5}}}], \"labels\":[\"{{Q7}}\",\"{{Q8}}\",\"{{Q9}}\",\"{{Q10}}\",\"{{Q11}}\"]}'&gt;&lt;/div &gt;&lt;/div&gt;",
    "hint": "&lt;p&gt;Each dot represents {{Q6}} trips.&lt;/p&gt;",
    "feedback": "&lt;p&gt;Each dot represents {{Q6}} trips.&lt;/p&gt;",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"Europe",
                    "America",
                    "Africa",
                    "Oceania"
                ]
            },
            {
                "name": "Q8",
                "label": null,
                "list": [
                    "Asia",
                    "Europe",
                    "America",
                    "Africa",
                    "Oceania"
                ]
            },
            {
                "name": "Q9",
                "label": null,
                "list": [
                    "Asia",
                    "Europe",
                    "America",
                    "Africa",
                    "Oceania"
                ]
            },
            {
                "name": "Q10",
                "label": null,
                "list": [
                    "Asia",
                    "Europe",
                    "America",
                    "Africa",
                    "Oceania"
                ]
            },
            {
                "name": "Q11",
                "label": null,
                "list": [
                    "Asia",
                    "Europe",
                    "America",
                    "Africa",
                    "Oceania"
                ]
            }
        ],
        "calculated": [
            {
                "name": "T1",
                "label": "{{function}}",
                "function": "{{Q1}}*{{Q6}}",
                "temp": "true"
            },
            {
                "name": "T2",
                "label": "{{function}}",
                "function": "{{Q2}}*{{Q6}}",
                "temp": "true"
            },
            {
                "name": "T3",
                "label": "{{function}}",
                "function": "{{Q3}}*{{Q6}}",
                "temp": "true"
            },
            {
                "name": "T4",
                "label": "{{function}}",
                "function": "{{Q4}}*{{Q6}}",
                "temp": "true"
            },
            {
                "name": "T5",
                "label": "{{function}}",
                "function": "{{Q5}}*{{Q6}}",
                "temp": "true"
            },
            {
                "name": "A1",
                "label": "It has traveled around {{Q7}} {{T1}} times.",
                "function": ""
            },
            {
                "name": "A2",
                "label": "It has traveled around {{Q8}} {{T2}} times.",
                "function": ""
            },
            {
                "name": "A3",
                "label": "He has traveled around {{Q9}} {{T3}} times.",
                "function": ""
            },
            {
                "name": "A4",
                "label": "He has traveled around {{Q10}} {{T4}} times.",
                "function": ""
            },
            {
                "name": "A5",
                "label": "He has traveled around {{Q11}} {{T5}} times.",
                "function": ""
            },
            {
                "name": "A6",
                "label": "It has traveled around {{Q7}} {{T2}} times.",
                "function": "",
                "incorrect": true
            },
            {
                "name": "A7",
                "label": "He has traveled around {{Q8}} {{T5}} times.",
                "function": "",
                "incorrect": true
            },
            {
                "name": "A8",
                "label": "He has traveled around {{Q9}} {{T1}} times.",
                "function": "",
                "incorrect": true
            },
            {
                "name": "A9",
                "label": "He has traveled around {{Q10}} {{T3}} times.",
                "function": "",
                "incorrect": true
            },
            {
                "name": "A10",
                "label": "He has traveled around {{Q11}} {{T4}} times.",
                "function": "",
                "incorrect": true
            }
        ],
        "uniques": true
    },
    "algorithm": {
        "name": "trueFalse",
        "template": "Multiple choice – multiple response",
        "params": {
            "countCorrect": 2,
            "countIncorrect": 1,
            "showCheckIcon": true
        }
    }
}</v>
      </c>
      <c r="AB884" s="13" t="str">
        <f t="shared" si="2"/>
        <v>M6-EyP-24a-I-3</v>
      </c>
      <c r="AC884" s="13" t="str">
        <f t="shared" si="3"/>
        <v>M6-EyP-24a-I-3-EN</v>
      </c>
      <c r="AD884" s="13"/>
      <c r="AE884" s="8"/>
      <c r="AF884" s="8"/>
      <c r="AG884" s="8" t="s">
        <v>49</v>
      </c>
    </row>
    <row r="885" ht="112.5" customHeight="1">
      <c r="A885" s="6" t="s">
        <v>5039</v>
      </c>
      <c r="B885" s="10" t="s">
        <v>5040</v>
      </c>
      <c r="C885" s="13" t="s">
        <v>50</v>
      </c>
      <c r="D885" s="7" t="s">
        <v>36</v>
      </c>
      <c r="E885" s="6"/>
      <c r="F885" s="10" t="s">
        <v>5054</v>
      </c>
      <c r="G885" s="10" t="s">
        <v>5055</v>
      </c>
      <c r="H885" s="6"/>
      <c r="I885" s="6" t="s">
        <v>2921</v>
      </c>
      <c r="J885" s="6" t="s">
        <v>168</v>
      </c>
      <c r="K885" s="10" t="s">
        <v>5056</v>
      </c>
      <c r="L885" s="10" t="s">
        <v>5057</v>
      </c>
      <c r="M885" s="13" t="s">
        <v>43</v>
      </c>
      <c r="N885" s="10" t="s">
        <v>5058</v>
      </c>
      <c r="O885" s="10" t="s">
        <v>5058</v>
      </c>
      <c r="P885" s="12"/>
      <c r="Q885" s="13"/>
      <c r="R885" s="12"/>
      <c r="S885" s="12"/>
      <c r="T885" s="12"/>
      <c r="U885" s="12"/>
      <c r="V885" s="12"/>
      <c r="W885" s="12"/>
      <c r="X885" s="13"/>
      <c r="Y885" s="6" t="s">
        <v>4518</v>
      </c>
      <c r="Z885" s="9" t="s">
        <v>5059</v>
      </c>
      <c r="AA885" s="12" t="str">
        <f t="shared" si="1"/>
        <v>{
    "id": "M6-EyP-24a-E-1-EN-EN",
    "stimulus": "&lt;p&gt;Monica has recorded on this dot plot all the times she has had to call the claims service because one of her appliances broke down again. If each dot represents {{Q6}} calls, how many times did she make claims from March through May?&lt;/p&gt;&lt;div style=\"display: flex; justify-content: center;\"&gt;&lt;div class=\"fr-chart \" data-chart='{\"type\": \"pictograph\", \"series\": [{\"img\": \"{{Q1.img}}\", \"value\":{{Q1}}},{\"img\" : \"{{Q2.img}}\", \"value\":{{Q2}}},{\"img\": \"{{Q3.img}}\", \"value\":{{Q3}}},{\"img\": \"{{Q4.img}}\", \"value\":{{Q4}}},{\"img\": \"{{Q5.img}}\", \"value\":{{Q5}}}] , \"labels\":[\"February\",\"March\",\"April\",\"May\",\"June\"]}'&gt;&lt;/div&gt;&lt;/div&gt;",
    "template": "&lt;p&gt;Between March and May she made {{response}} calls.&lt;/p&gt;",
    "hint": "&lt;p&gt;Each dot represents {{Q6}} calls.&lt;/p&gt;",
    "feedback": "&lt;p&gt;Each dot represents {{Q6}} calls.&lt;/p&gt;",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v>
      </c>
      <c r="AB885" s="13" t="str">
        <f t="shared" si="2"/>
        <v>M6-EyP-24a-E-1</v>
      </c>
      <c r="AC885" s="13" t="str">
        <f t="shared" si="3"/>
        <v>M6-EyP-24a-E-1-EN</v>
      </c>
      <c r="AD885" s="13"/>
      <c r="AE885" s="8"/>
      <c r="AF885" s="8"/>
      <c r="AG885" s="8" t="s">
        <v>49</v>
      </c>
    </row>
    <row r="886" ht="112.5" customHeight="1">
      <c r="A886" s="6" t="s">
        <v>5039</v>
      </c>
      <c r="B886" s="10" t="s">
        <v>5040</v>
      </c>
      <c r="C886" s="13" t="s">
        <v>50</v>
      </c>
      <c r="D886" s="7" t="s">
        <v>36</v>
      </c>
      <c r="E886" s="6"/>
      <c r="F886" s="10" t="s">
        <v>5060</v>
      </c>
      <c r="G886" s="10" t="s">
        <v>5061</v>
      </c>
      <c r="H886" s="6"/>
      <c r="I886" s="6" t="s">
        <v>2921</v>
      </c>
      <c r="J886" s="6" t="s">
        <v>168</v>
      </c>
      <c r="K886" s="10" t="s">
        <v>5062</v>
      </c>
      <c r="L886" s="10" t="s">
        <v>5063</v>
      </c>
      <c r="M886" s="13" t="s">
        <v>43</v>
      </c>
      <c r="N886" s="10" t="s">
        <v>5064</v>
      </c>
      <c r="O886" s="10" t="s">
        <v>5064</v>
      </c>
      <c r="P886" s="12"/>
      <c r="Q886" s="13"/>
      <c r="R886" s="12"/>
      <c r="S886" s="12"/>
      <c r="T886" s="12"/>
      <c r="U886" s="12"/>
      <c r="V886" s="12"/>
      <c r="W886" s="12"/>
      <c r="X886" s="13"/>
      <c r="Y886" s="6" t="s">
        <v>4518</v>
      </c>
      <c r="Z886" s="9" t="s">
        <v>5065</v>
      </c>
      <c r="AA886" s="12" t="str">
        <f t="shared" si="1"/>
        <v>{
    "id": "M6-EyP-24a-E-2-EN-EN",
    "stimulus": "&lt;p&gt;A teacher has surveyed his students to find out what art activity they want to prepare for the next week. Complete the following sentence using the information in this diagram.&lt;/p&gt;&lt;div style=\"display: flex; justify-content: center;\"&gt;&lt;div class=\"fr-chart\" data-chart='{\"type\": \"pictograph\", \"series\": [{\"img\": \"{{Q1.img}}\", \"value\":{{Q1}}},{\"img\": \"{{Q2.img}}\", \"value\":{{Q2}}},{\"img\": \"{{Q3.img}}\", \"value\":{{Q3}}},{\"img\": \"{{Q4.img}}\", \"value\":{{Q4}}}], \"labels\":[\"{{Q7}}\",\"{{Q8}}\",\"{{Q9}}\",\"{{Q10}}\"]}'&gt;&lt;/div&gt;&lt;/div&gt;",
    "template": "&lt;p&gt;{{response}} students are going to be {{T1}}.&lt;/p&gt;",
    "hint": "&lt;p&gt;Each point represents 1 student.&lt;/p&gt;",
    "feedback": "&lt;p&gt;Each point represents 1 student.&lt;/p&gt;",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"Doing theater",
                    "Writing a story",
                    "Playing music",
                    "Drawing a painting",
                    "Singing a song"
                ]
            },
            {
                "name": "Q8",
                "label": null,
                "list": [
                    "Doing theater",
                    "Writing a story",
                    "Playing music",
                    "Drawing a painting",
                    "Singing a song"
                ]
            },
            {
                "name": "Q9",
                "label": null,
                "list": [
                    "Doing theater",
                    "Writing a story",
                    "Playing music",
                    "Drawing a painting",
                    "Singing a song"
                ]
            },
            {
                "name": "Q10",
                "label": null,
                "list": [
                    "Doing theater",
                    "Writing a story",
                    "Playing music",
                    "Drawing a painting",
                    "Singing a song"
                ]
            }
        ],
        "calculated": [
            {
                "name": "T1",
                "label": "{{function}}",
                "function": "'{{Q9}}'.toLowerCase()",
                "temp": "true"
            },
            {
                "name": "A1",
                "label": "{{function}}",
                "function": "{{Q3}}"
            }
        ],
        "uniques": true
    },
    "algorithm": {
        "name": "calculateOperation",
        "params": {
            "method": "equivLiteral",
            "keyboard": "NUMERICAL"
        }
    }
}</v>
      </c>
      <c r="AB886" s="13" t="str">
        <f t="shared" si="2"/>
        <v>M6-EyP-24a-E-2</v>
      </c>
      <c r="AC886" s="13" t="str">
        <f t="shared" si="3"/>
        <v>M6-EyP-24a-E-2-EN</v>
      </c>
      <c r="AD886" s="13"/>
      <c r="AE886" s="8"/>
      <c r="AF886" s="8"/>
      <c r="AG886" s="8" t="s">
        <v>49</v>
      </c>
    </row>
    <row r="887" ht="112.5" customHeight="1">
      <c r="A887" s="6" t="s">
        <v>5039</v>
      </c>
      <c r="B887" s="10" t="s">
        <v>5040</v>
      </c>
      <c r="C887" s="13" t="s">
        <v>50</v>
      </c>
      <c r="D887" s="7" t="s">
        <v>36</v>
      </c>
      <c r="E887" s="6"/>
      <c r="F887" s="10" t="s">
        <v>5066</v>
      </c>
      <c r="G887" s="10" t="s">
        <v>5067</v>
      </c>
      <c r="H887" s="6"/>
      <c r="I887" s="6" t="s">
        <v>2921</v>
      </c>
      <c r="J887" s="6" t="s">
        <v>168</v>
      </c>
      <c r="K887" s="11" t="s">
        <v>5068</v>
      </c>
      <c r="L887" s="10" t="s">
        <v>5069</v>
      </c>
      <c r="M887" s="13" t="s">
        <v>43</v>
      </c>
      <c r="N887" s="10" t="s">
        <v>5070</v>
      </c>
      <c r="O887" s="10" t="s">
        <v>5070</v>
      </c>
      <c r="P887" s="12"/>
      <c r="Q887" s="13"/>
      <c r="R887" s="12"/>
      <c r="S887" s="12"/>
      <c r="T887" s="12"/>
      <c r="U887" s="12"/>
      <c r="V887" s="12"/>
      <c r="W887" s="12"/>
      <c r="X887" s="13"/>
      <c r="Y887" s="6" t="s">
        <v>4518</v>
      </c>
      <c r="Z887" s="9" t="s">
        <v>5071</v>
      </c>
      <c r="AA887" s="12" t="str">
        <f t="shared" si="1"/>
        <v>{
    "id": "M6-EyP-24a-E-3-EN-EN",
    "stimulus": "&lt;p&gt;A carpenter has tallied up the latest jobs he's accepted and plotted them on this diagram. Given that each dot represents {{Q6}} pieces of furniture, how many {{T1}} has he made?&lt;/p&gt;&lt;div style=\"display: flex; justify-content: center;\"&gt;&lt;div class=\" fr-chart\" data-chart='{\"type\": \"pictograph\", \"series\": [{\"img\": \"{{Q1.img}}\", \"value\":{{Q1}}},{ \"img\": \"{{Q2.img}}\", \"value\":{{Q2}}},{\"img\": \"{{Q3.img}}\", \"value\":{{Q3}}} ,{\"img\": \"{{Q4.img}}\", \"value\":{{Q4}}},{\"img\": \"{{Q5.img}}\", \"value\":{{Q5}}}], \"labels\":[\"{{Q7}}\",\"{{Q8}}\",\"{{Q9}}\",\"{{Q10}}\",\"{{Q11}}\"]} '&gt;&lt;/div&gt;&lt;/div&gt;",
    "template": "&lt;p&gt;He has built {{response}} {{T1}}.&lt;/p&gt;",
    "hint": "&lt;p&gt;Each dot represents {{Q6}} pieces of furniture.&lt;/p&gt;",
    "feedback": "&lt;p&gt;Each dot represents {{Q6}} pieces of furniture.&lt;/p&gt;",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"Shelves",
                    "Tables",
                    "Bedside tables",
                    "Chairs",
                    "Beds",
                    "Dresser"
                ]
            },
            {
                "name": "Q8",
                "label": null,
                "list": [
                    "Shelves",
                    "Tables",
                    "Bedside tables",
                    "Chairs",
                    "Beds",
                    "Dressers"
                ]
            },
            {
                "name": "Q9",
                "label": null,
                "list": [
                    "Shelves",
                    "Tables",
                    "Bedside tables",
                    "Chairs",
                    "Beds",
                    "Dressers"
                ]
            },
            {
                "name": "Q10",
                "label": null,
                "list": [
                    "Shelves",
                    "Tables",
                    "Bedside tables",
                    "Chairs",
                    "Beds",
                    "Dressers"
                ]
            },
            {
                "name": "Q11",
                "label": null,
                "list": [
                    "Shelves",
                    "Tables",
                    "Bedside tables",
                    "Chairs",
                    "Beds",
                    "Dressers"
                ]
            }
        ],
        "calculated": [
            {
                "name": "T1",
                "label": "{{function}}",
                "function": "'{{Q8}}'.toLowerCase()",
                "temp": "true"
            },
            {
                "name": "A1",
                "label": "{{function}}",
                "function": "{{Q2}}*{{Q6}}"
            }
        ],
        "uniques": true
    },
    "algorithm": {
        "name": "calculateOperation",
        "params": {
            "method": "equivLiteral",
            "keyboard": "NUMERICAL"
        }
    }
}</v>
      </c>
      <c r="AB887" s="13" t="str">
        <f t="shared" si="2"/>
        <v>M6-EyP-24a-E-3</v>
      </c>
      <c r="AC887" s="13" t="str">
        <f t="shared" si="3"/>
        <v>M6-EyP-24a-E-3-EN</v>
      </c>
      <c r="AD887" s="13"/>
      <c r="AE887" s="8"/>
      <c r="AF887" s="8"/>
      <c r="AG887" s="8" t="s">
        <v>49</v>
      </c>
    </row>
    <row r="888" ht="112.5" customHeight="1">
      <c r="A888" s="6" t="s">
        <v>5072</v>
      </c>
      <c r="B888" s="10" t="s">
        <v>5073</v>
      </c>
      <c r="C888" s="13" t="s">
        <v>35</v>
      </c>
      <c r="D888" s="7" t="s">
        <v>36</v>
      </c>
      <c r="E888" s="6"/>
      <c r="F888" s="11" t="s">
        <v>5074</v>
      </c>
      <c r="G888" s="10"/>
      <c r="H888" s="6"/>
      <c r="I888" s="8" t="s">
        <v>2921</v>
      </c>
      <c r="J888" s="8" t="s">
        <v>2166</v>
      </c>
      <c r="K888" s="11" t="s">
        <v>5075</v>
      </c>
      <c r="L888" s="11" t="s">
        <v>5076</v>
      </c>
      <c r="M888" s="13" t="s">
        <v>43</v>
      </c>
      <c r="N888" s="66" t="s">
        <v>5077</v>
      </c>
      <c r="O888" s="66" t="s">
        <v>5077</v>
      </c>
      <c r="P888" s="12"/>
      <c r="Q888" s="13"/>
      <c r="R888" s="12"/>
      <c r="S888" s="12"/>
      <c r="T888" s="12"/>
      <c r="U888" s="12"/>
      <c r="V888" s="12"/>
      <c r="W888" s="12"/>
      <c r="X888" s="13"/>
      <c r="Y888" s="6" t="s">
        <v>4518</v>
      </c>
      <c r="Z888" s="9" t="s">
        <v>5078</v>
      </c>
      <c r="AA888" s="12" t="str">
        <f t="shared" si="1"/>
        <v>{
    "id": "M6-EyP-25a-I-1-EN-EN",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{{Q1}}."
            },
            {
                "name": "A2",
                "label": "The first quartile is worth {{T1}}."
            },
            {
                "name": "A3",
                "label": "The median is worth {{T3}}."
            },
            {
                "name": "A4",
                "label": "The second quartile is worth {{T3}}."
            },
            {
                "name": "A5",
                "label": "The third quartile is worth {{T4}}."
            },
            {
                "name": "A6",
                "label": "The maximum value is {{T6}}."
            },
            {
                "name": "A7",
                "label": "The interquartile range is 3."
            },
            {
                "name": "A8",
                "label": "The minimum value is {{T1}}.",
                "incorrect": true
            },
            {
                "name": "A9",
                "label": "The first quartile is {{Q1}}.",
                "incorrect": true
            },
            {
                "name": "A10",
                "label": "The median is {{T2}}.",
                "incorrect": true
            },
            {
                "name": "A11",
                "label": "The second quartile is {{T1}}.",
                "incorrect": true
            },
            {
                "name": "A12",
                "label": "The third quartile is worth {{T3}}.",
                "incorrect": true
            },
            {
                "name": "A13",
                "label": "The maximum value is {{T4}}.",
                "incorrect": true
            },
            {
                "name": "A14",
                "label": "The interquartile range is 6.",
                "incorrect": true
            }
        ],
        "uniques": true
    },
    "algorithm": {
        "name": "trueFalse",
        "template": "Multiple choice – multiple response",
        "params": {
            "countCorrect": 2,
            "countIncorrect": 1,
            "showCheckIcon": false,
            "columns": 3
        }
    }
}</v>
      </c>
      <c r="AB888" s="13" t="str">
        <f t="shared" si="2"/>
        <v>M6-EyP-25a-I-1</v>
      </c>
      <c r="AC888" s="13" t="str">
        <f t="shared" si="3"/>
        <v>M6-EyP-25a-I-1-EN</v>
      </c>
      <c r="AD888" s="13"/>
      <c r="AE888" s="8"/>
      <c r="AF888" s="8"/>
      <c r="AG888" s="8" t="s">
        <v>49</v>
      </c>
    </row>
    <row r="889" ht="112.5" customHeight="1">
      <c r="A889" s="6" t="s">
        <v>5072</v>
      </c>
      <c r="B889" s="10" t="s">
        <v>5073</v>
      </c>
      <c r="C889" s="13" t="s">
        <v>35</v>
      </c>
      <c r="D889" s="7" t="s">
        <v>36</v>
      </c>
      <c r="E889" s="6"/>
      <c r="F889" s="11" t="s">
        <v>5079</v>
      </c>
      <c r="G889" s="10"/>
      <c r="H889" s="6"/>
      <c r="I889" s="8" t="s">
        <v>2921</v>
      </c>
      <c r="J889" s="8" t="s">
        <v>2166</v>
      </c>
      <c r="K889" s="11" t="s">
        <v>5075</v>
      </c>
      <c r="L889" s="11" t="s">
        <v>5080</v>
      </c>
      <c r="M889" s="13" t="s">
        <v>43</v>
      </c>
      <c r="N889" s="66" t="s">
        <v>5081</v>
      </c>
      <c r="O889" s="66" t="s">
        <v>5082</v>
      </c>
      <c r="P889" s="12"/>
      <c r="Q889" s="13"/>
      <c r="R889" s="12"/>
      <c r="S889" s="12"/>
      <c r="T889" s="12"/>
      <c r="U889" s="12"/>
      <c r="V889" s="12"/>
      <c r="W889" s="12"/>
      <c r="X889" s="13"/>
      <c r="Y889" s="6" t="s">
        <v>4518</v>
      </c>
      <c r="Z889" s="9" t="s">
        <v>5083</v>
      </c>
      <c r="AA889" s="12" t="str">
        <f t="shared" si="1"/>
        <v>{
    "id": "M6-EyP-25a-I-2-EN-EN",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{{T1}}."
            },
            {
                "name": "A2",
                "label": "The first quartile is worth {{T2}}."
            },
            {
                "name": "A3",
                "label": "The median is worth {{T4}}."
            },
            {
                "name": "A4",
                "label": "The second quartile is worth {{T4}}."
            },
            {
                "name": "A5",
                "label": "The third quartile is worth {{T7}}."
            },
            {
                "name": "A6",
                "label": "The maximum value is {{T8}}."
            },
            {
                "name": "A7",
                "label": "The interquartile range is 5."
            },
            {
                "name": "A8",
                "label": "The minimum value is {{T2}}.",
                "incorrect": true
            },
            {
                "name": "A9",
                "label": "The first quartile is {{T1}}.",
                "incorrect": true
            },
            {
                "name": "A10",
                "label": "The median is {{T5}}.",
                "incorrect": true
            },
            {
                "name": "A11",
                "label": "The second quartile is {{T2}}.",
                "incorrect": true
            },
            {
                "name": "A12",
                "label": "The third quartile is worth {{T4}}.",
                "incorrect": true
            },
            {
                "name": "A13",
                "label": "The maximum value is {{T7}}.",
                "incorrect": true
            },
            {
                "name": "A14",
                "label": "The interquartile range is 7.",
                "incorrect": true
            }
        ],
        "uniques": true
    },
    "algorithm": {
        "name": "trueFalse",
        "template": "Multiple choice – multiple response",
        "params": {
            "countCorrect": 2,
            "countIncorrect": 1,
            "showCheckIcon": false,
            "columns": 3
        }
    }
}</v>
      </c>
      <c r="AB889" s="13" t="str">
        <f t="shared" si="2"/>
        <v>M6-EyP-25a-I-2</v>
      </c>
      <c r="AC889" s="13" t="str">
        <f t="shared" si="3"/>
        <v>M6-EyP-25a-I-2-EN</v>
      </c>
      <c r="AD889" s="13"/>
      <c r="AE889" s="8"/>
      <c r="AF889" s="8"/>
      <c r="AG889" s="8" t="s">
        <v>49</v>
      </c>
    </row>
    <row r="890" ht="112.5" customHeight="1">
      <c r="A890" s="6" t="s">
        <v>5072</v>
      </c>
      <c r="B890" s="10" t="s">
        <v>5073</v>
      </c>
      <c r="C890" s="13" t="s">
        <v>35</v>
      </c>
      <c r="D890" s="7" t="s">
        <v>36</v>
      </c>
      <c r="E890" s="6"/>
      <c r="F890" s="11" t="s">
        <v>5084</v>
      </c>
      <c r="G890" s="10"/>
      <c r="H890" s="6"/>
      <c r="I890" s="8" t="s">
        <v>2921</v>
      </c>
      <c r="J890" s="8" t="s">
        <v>2166</v>
      </c>
      <c r="K890" s="11" t="s">
        <v>5075</v>
      </c>
      <c r="L890" s="11" t="s">
        <v>5085</v>
      </c>
      <c r="M890" s="13" t="s">
        <v>43</v>
      </c>
      <c r="N890" s="66" t="s">
        <v>5086</v>
      </c>
      <c r="O890" s="66" t="s">
        <v>5087</v>
      </c>
      <c r="P890" s="12"/>
      <c r="Q890" s="13"/>
      <c r="R890" s="12"/>
      <c r="S890" s="12"/>
      <c r="T890" s="12"/>
      <c r="U890" s="12"/>
      <c r="V890" s="12"/>
      <c r="W890" s="12"/>
      <c r="X890" s="13"/>
      <c r="Y890" s="6" t="s">
        <v>4518</v>
      </c>
      <c r="Z890" s="9" t="s">
        <v>5088</v>
      </c>
      <c r="AA890" s="12" t="str">
        <f t="shared" si="1"/>
        <v>{
    "id": "M6-EyP-25a-I-3-EN-EN",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{{T2}}."
            },
            {
                "name": "A2",
                "label": "The first quartile is worth {{T3}}."
            },
            {
                "name": "A3",
                "label": "The median is worth {{T5}}."
            },
            {
                "name": "A4",
                "label": "The second quartile is worth {{T5}}."
            },
            {
                "name": "A5",
                "label": "The third quartile is worth {{T7}}."
            },
            {
                "name": "A6",
                "label": "The maximum value is {{T8}}."
            },
            {
                "name": "A7",
                "label": "The interquartile range is 4."
            },
            {
                "name": "A8",
                "label": "The minimum value is {{T3}}.",
                "incorrect": true
            },
            {
                "name": "A9",
                "label": "The first quartile is {{T2}}.",
                "incorrect": true
            },
            {
                "name": "A10",
                "label": "The median is {{T4}}.",
                "incorrect": true
            },
            {
                "name": "A11",
                "label": "The second quartile is {{T3}}.",
                "incorrect": true
            },
            {
                "name": "A12",
                "label": "The third quartile is worth {{T5}}.",
                "incorrect": true
            },
            {
                "name": "A13",
                "label": "The maximum value is {{T7}}.",
                "incorrect": true
            },
            {
                "name": "A14",
                "label": "The interquartile range is 6.",
                "incorrect": true
            }
        ],
        "uniques": true
    },
    "algorithm": {
        "name": "trueFalse",
        "template": "Multiple choice – multiple response",
        "params": {
            "countCorrect": 2,
            "countIncorrect": 1,
            "showCheckIcon": false,
            "columns": 3
        }
    }
}</v>
      </c>
      <c r="AB890" s="13" t="str">
        <f t="shared" si="2"/>
        <v>M6-EyP-25a-I-3</v>
      </c>
      <c r="AC890" s="13" t="str">
        <f t="shared" si="3"/>
        <v>M6-EyP-25a-I-3-EN</v>
      </c>
      <c r="AD890" s="13"/>
      <c r="AE890" s="8"/>
      <c r="AF890" s="8"/>
      <c r="AG890" s="8" t="s">
        <v>49</v>
      </c>
    </row>
    <row r="891" ht="112.5" customHeight="1">
      <c r="A891" s="6" t="s">
        <v>5072</v>
      </c>
      <c r="B891" s="10" t="s">
        <v>5073</v>
      </c>
      <c r="C891" s="13" t="s">
        <v>50</v>
      </c>
      <c r="D891" s="7" t="s">
        <v>36</v>
      </c>
      <c r="E891" s="6"/>
      <c r="F891" s="11" t="s">
        <v>5089</v>
      </c>
      <c r="G891" s="11" t="s">
        <v>5090</v>
      </c>
      <c r="H891" s="6"/>
      <c r="I891" s="8" t="s">
        <v>2921</v>
      </c>
      <c r="J891" s="8" t="s">
        <v>168</v>
      </c>
      <c r="K891" s="11" t="s">
        <v>5075</v>
      </c>
      <c r="L891" s="11" t="s">
        <v>5091</v>
      </c>
      <c r="M891" s="13" t="s">
        <v>43</v>
      </c>
      <c r="N891" s="66" t="s">
        <v>5092</v>
      </c>
      <c r="O891" s="66" t="s">
        <v>5093</v>
      </c>
      <c r="P891" s="12"/>
      <c r="Q891" s="13"/>
      <c r="R891" s="12"/>
      <c r="S891" s="12"/>
      <c r="T891" s="12"/>
      <c r="U891" s="12"/>
      <c r="V891" s="12"/>
      <c r="W891" s="12"/>
      <c r="X891" s="13"/>
      <c r="Y891" s="6" t="s">
        <v>4518</v>
      </c>
      <c r="Z891" s="9" t="s">
        <v>5094</v>
      </c>
      <c r="AA891" s="12" t="str">
        <f t="shared" si="1"/>
        <v>{
    "id": "M6-EyP-25a-E-1-EN-EN",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 = {{response}}&lt;/p&gt;&lt;p&gt;Third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v>
      </c>
      <c r="AB891" s="13" t="str">
        <f t="shared" si="2"/>
        <v>M6-EyP-25a-E-1</v>
      </c>
      <c r="AC891" s="13" t="str">
        <f t="shared" si="3"/>
        <v>M6-EyP-25a-E-1-EN</v>
      </c>
      <c r="AD891" s="13"/>
      <c r="AE891" s="8"/>
      <c r="AF891" s="8"/>
      <c r="AG891" s="8" t="s">
        <v>49</v>
      </c>
    </row>
    <row r="892" ht="112.5" customHeight="1">
      <c r="A892" s="6" t="s">
        <v>5072</v>
      </c>
      <c r="B892" s="10" t="s">
        <v>5073</v>
      </c>
      <c r="C892" s="13" t="s">
        <v>50</v>
      </c>
      <c r="D892" s="7" t="s">
        <v>36</v>
      </c>
      <c r="E892" s="6"/>
      <c r="F892" s="11" t="s">
        <v>5089</v>
      </c>
      <c r="G892" s="11" t="s">
        <v>5095</v>
      </c>
      <c r="H892" s="6"/>
      <c r="I892" s="8" t="s">
        <v>2921</v>
      </c>
      <c r="J892" s="8" t="s">
        <v>168</v>
      </c>
      <c r="K892" s="11" t="s">
        <v>5075</v>
      </c>
      <c r="L892" s="11" t="s">
        <v>5096</v>
      </c>
      <c r="M892" s="13" t="s">
        <v>43</v>
      </c>
      <c r="N892" s="66" t="s">
        <v>5097</v>
      </c>
      <c r="O892" s="66" t="s">
        <v>5098</v>
      </c>
      <c r="P892" s="12"/>
      <c r="Q892" s="13"/>
      <c r="R892" s="12"/>
      <c r="S892" s="12"/>
      <c r="T892" s="12"/>
      <c r="U892" s="12"/>
      <c r="V892" s="12"/>
      <c r="W892" s="12"/>
      <c r="X892" s="13"/>
      <c r="Y892" s="6" t="s">
        <v>4518</v>
      </c>
      <c r="Z892" s="9" t="s">
        <v>5099</v>
      </c>
      <c r="AA892" s="12" t="str">
        <f t="shared" si="1"/>
        <v>{
    "id": "M6-EyP-25a-E-2-EN-EN",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"&lt;p&gt;Interquartile range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v>
      </c>
      <c r="AB892" s="13" t="str">
        <f t="shared" si="2"/>
        <v>M6-EyP-25a-E-2</v>
      </c>
      <c r="AC892" s="13" t="str">
        <f t="shared" si="3"/>
        <v>M6-EyP-25a-E-2-EN</v>
      </c>
      <c r="AD892" s="13"/>
      <c r="AE892" s="8"/>
      <c r="AF892" s="8"/>
      <c r="AG892" s="8" t="s">
        <v>49</v>
      </c>
    </row>
    <row r="893" ht="112.5" customHeight="1">
      <c r="A893" s="6" t="s">
        <v>5072</v>
      </c>
      <c r="B893" s="10" t="s">
        <v>5073</v>
      </c>
      <c r="C893" s="13" t="s">
        <v>50</v>
      </c>
      <c r="D893" s="7" t="s">
        <v>36</v>
      </c>
      <c r="E893" s="6"/>
      <c r="F893" s="11" t="s">
        <v>5100</v>
      </c>
      <c r="G893" s="24" t="s">
        <v>5101</v>
      </c>
      <c r="H893" s="6"/>
      <c r="I893" s="8" t="s">
        <v>2921</v>
      </c>
      <c r="J893" s="8" t="s">
        <v>168</v>
      </c>
      <c r="K893" s="11" t="s">
        <v>5075</v>
      </c>
      <c r="L893" s="11" t="s">
        <v>5102</v>
      </c>
      <c r="M893" s="13" t="s">
        <v>43</v>
      </c>
      <c r="N893" s="66" t="s">
        <v>5103</v>
      </c>
      <c r="O893" s="66" t="s">
        <v>5104</v>
      </c>
      <c r="P893" s="12"/>
      <c r="Q893" s="13"/>
      <c r="R893" s="12"/>
      <c r="S893" s="12"/>
      <c r="T893" s="12"/>
      <c r="U893" s="12"/>
      <c r="V893" s="12"/>
      <c r="W893" s="12"/>
      <c r="X893" s="13"/>
      <c r="Y893" s="6" t="s">
        <v>4518</v>
      </c>
      <c r="Z893" s="9" t="s">
        <v>5105</v>
      </c>
      <c r="AA893" s="12" t="str">
        <f t="shared" si="1"/>
        <v>{
    "id": "M6-EyP-25a-E-3-EN-EN",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"&lt;p&gt;Minimum value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v>
      </c>
      <c r="AB893" s="13" t="str">
        <f t="shared" si="2"/>
        <v>M6-EyP-25a-E-3</v>
      </c>
      <c r="AC893" s="13" t="str">
        <f t="shared" si="3"/>
        <v>M6-EyP-25a-E-3-EN</v>
      </c>
      <c r="AD893" s="13"/>
      <c r="AE893" s="8"/>
      <c r="AF893" s="8"/>
      <c r="AG893" s="8" t="s">
        <v>49</v>
      </c>
    </row>
    <row r="894" ht="112.5" customHeight="1">
      <c r="A894" s="6" t="s">
        <v>5072</v>
      </c>
      <c r="B894" s="10" t="s">
        <v>5073</v>
      </c>
      <c r="C894" s="13" t="s">
        <v>50</v>
      </c>
      <c r="D894" s="7" t="s">
        <v>36</v>
      </c>
      <c r="E894" s="6"/>
      <c r="F894" s="11" t="s">
        <v>5100</v>
      </c>
      <c r="G894" s="24" t="s">
        <v>5106</v>
      </c>
      <c r="H894" s="6"/>
      <c r="I894" s="8" t="s">
        <v>2921</v>
      </c>
      <c r="J894" s="8" t="s">
        <v>168</v>
      </c>
      <c r="K894" s="11" t="s">
        <v>5075</v>
      </c>
      <c r="L894" s="11" t="s">
        <v>5107</v>
      </c>
      <c r="M894" s="13" t="s">
        <v>43</v>
      </c>
      <c r="N894" s="66" t="s">
        <v>5108</v>
      </c>
      <c r="O894" s="66" t="s">
        <v>5077</v>
      </c>
      <c r="P894" s="12"/>
      <c r="Q894" s="13"/>
      <c r="R894" s="12"/>
      <c r="S894" s="12"/>
      <c r="T894" s="12"/>
      <c r="U894" s="12"/>
      <c r="V894" s="12"/>
      <c r="W894" s="12"/>
      <c r="X894" s="13"/>
      <c r="Y894" s="6" t="s">
        <v>4518</v>
      </c>
      <c r="Z894" s="9" t="s">
        <v>5109</v>
      </c>
      <c r="AA894" s="12" t="str">
        <f t="shared" si="1"/>
        <v>{
    "id": "M6-EyP-25a-E-4-EN-EN",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"&lt;p&gt;First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v>
      </c>
      <c r="AB894" s="13" t="str">
        <f t="shared" si="2"/>
        <v>M6-EyP-25a-E-4</v>
      </c>
      <c r="AC894" s="13" t="str">
        <f t="shared" si="3"/>
        <v>M6-EyP-25a-E-4-EN</v>
      </c>
      <c r="AD894" s="13"/>
      <c r="AE894" s="8"/>
      <c r="AF894" s="8"/>
      <c r="AG894" s="8" t="s">
        <v>49</v>
      </c>
    </row>
    <row r="895" ht="112.5" customHeight="1">
      <c r="A895" s="6" t="s">
        <v>5072</v>
      </c>
      <c r="B895" s="10" t="s">
        <v>5073</v>
      </c>
      <c r="C895" s="13" t="s">
        <v>50</v>
      </c>
      <c r="D895" s="7" t="s">
        <v>36</v>
      </c>
      <c r="E895" s="6"/>
      <c r="F895" s="11" t="s">
        <v>5110</v>
      </c>
      <c r="G895" s="24" t="s">
        <v>5111</v>
      </c>
      <c r="H895" s="6"/>
      <c r="I895" s="8" t="s">
        <v>2921</v>
      </c>
      <c r="J895" s="8" t="s">
        <v>168</v>
      </c>
      <c r="K895" s="11" t="s">
        <v>5075</v>
      </c>
      <c r="L895" s="11" t="s">
        <v>5112</v>
      </c>
      <c r="M895" s="13" t="s">
        <v>43</v>
      </c>
      <c r="N895" s="66" t="s">
        <v>5113</v>
      </c>
      <c r="O895" s="66" t="s">
        <v>5077</v>
      </c>
      <c r="P895" s="12"/>
      <c r="Q895" s="13"/>
      <c r="R895" s="12"/>
      <c r="S895" s="12"/>
      <c r="T895" s="12"/>
      <c r="U895" s="12"/>
      <c r="V895" s="12"/>
      <c r="W895" s="12"/>
      <c r="X895" s="13"/>
      <c r="Y895" s="6" t="s">
        <v>4518</v>
      </c>
      <c r="Z895" s="9" t="s">
        <v>5114</v>
      </c>
      <c r="AA895" s="12" t="str">
        <f t="shared" si="1"/>
        <v>{
    "id": "M6-EyP-25a-E-5-EN-EN",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"&lt;p&gt;Third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v>
      </c>
      <c r="AB895" s="13" t="str">
        <f t="shared" si="2"/>
        <v>M6-EyP-25a-E-5</v>
      </c>
      <c r="AC895" s="13" t="str">
        <f t="shared" si="3"/>
        <v>M6-EyP-25a-E-5-EN</v>
      </c>
      <c r="AD895" s="13"/>
      <c r="AE895" s="8"/>
      <c r="AF895" s="8"/>
      <c r="AG895" s="8" t="s">
        <v>49</v>
      </c>
    </row>
    <row r="896" ht="112.5" customHeight="1">
      <c r="A896" s="6" t="s">
        <v>5072</v>
      </c>
      <c r="B896" s="10" t="s">
        <v>5073</v>
      </c>
      <c r="C896" s="13" t="s">
        <v>50</v>
      </c>
      <c r="D896" s="7" t="s">
        <v>36</v>
      </c>
      <c r="E896" s="6"/>
      <c r="F896" s="11" t="s">
        <v>5110</v>
      </c>
      <c r="G896" s="24" t="s">
        <v>5115</v>
      </c>
      <c r="H896" s="6"/>
      <c r="I896" s="8" t="s">
        <v>2921</v>
      </c>
      <c r="J896" s="8" t="s">
        <v>168</v>
      </c>
      <c r="K896" s="11" t="s">
        <v>5075</v>
      </c>
      <c r="L896" s="11" t="s">
        <v>5116</v>
      </c>
      <c r="M896" s="13" t="s">
        <v>43</v>
      </c>
      <c r="N896" s="66" t="s">
        <v>5117</v>
      </c>
      <c r="O896" s="66" t="s">
        <v>5118</v>
      </c>
      <c r="P896" s="12"/>
      <c r="Q896" s="13"/>
      <c r="R896" s="12"/>
      <c r="S896" s="12"/>
      <c r="T896" s="12"/>
      <c r="U896" s="12"/>
      <c r="V896" s="12"/>
      <c r="W896" s="12"/>
      <c r="X896" s="13"/>
      <c r="Y896" s="6" t="s">
        <v>4518</v>
      </c>
      <c r="Z896" s="9" t="s">
        <v>5119</v>
      </c>
      <c r="AA896" s="12" t="str">
        <f t="shared" si="1"/>
        <v>{
    "id": "M6-EyP-25a-E-6-EN-EN",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"&lt;p&gt;First quartile = {{response}}&lt;/p&gt;&lt;p&gt;Maximum value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v>
      </c>
      <c r="AB896" s="13" t="str">
        <f t="shared" si="2"/>
        <v>M6-EyP-25a-E-6</v>
      </c>
      <c r="AC896" s="13" t="str">
        <f t="shared" si="3"/>
        <v>M6-EyP-25a-E-6-EN</v>
      </c>
      <c r="AD896" s="13"/>
      <c r="AE896" s="8"/>
      <c r="AF896" s="8"/>
      <c r="AG896" s="8" t="s">
        <v>49</v>
      </c>
    </row>
    <row r="897" ht="112.5" customHeight="1">
      <c r="A897" s="6" t="s">
        <v>5120</v>
      </c>
      <c r="B897" s="6" t="s">
        <v>5121</v>
      </c>
      <c r="C897" s="13" t="s">
        <v>35</v>
      </c>
      <c r="D897" s="7" t="s">
        <v>36</v>
      </c>
      <c r="E897" s="6"/>
      <c r="F897" s="9" t="s">
        <v>5122</v>
      </c>
      <c r="G897" s="10"/>
      <c r="H897" s="10"/>
      <c r="I897" s="6" t="s">
        <v>212</v>
      </c>
      <c r="J897" s="21" t="s">
        <v>262</v>
      </c>
      <c r="K897" s="10"/>
      <c r="L897" s="11" t="s">
        <v>5123</v>
      </c>
      <c r="M897" s="13" t="s">
        <v>43</v>
      </c>
      <c r="N897" s="11" t="s">
        <v>5124</v>
      </c>
      <c r="O897" s="11" t="s">
        <v>5125</v>
      </c>
      <c r="P897" s="12"/>
      <c r="Q897" s="13"/>
      <c r="R897" s="12"/>
      <c r="S897" s="12"/>
      <c r="T897" s="12"/>
      <c r="U897" s="12"/>
      <c r="V897" s="12"/>
      <c r="W897" s="12"/>
      <c r="X897" s="13"/>
      <c r="Y897" s="6" t="s">
        <v>4518</v>
      </c>
      <c r="Z897" s="9" t="s">
        <v>5126</v>
      </c>
      <c r="AA897" s="12" t="str">
        <f t="shared" si="1"/>
        <v>{"id":"M6-EyP-12a-I-1-EN-EN","stimulus":"&lt;p&gt;What formula is used to find the probability of an event?&lt;/p&gt;","hint":"&lt;p&gt;Probability is calculated by considering possible events and favorable ones.&lt;/p&gt;","feedback":"&lt;p&gt;The formula for calculating the probability of an event is this:&lt;/p&gt;&lt;p&gt;Probability of an event = &lt;span class=\"fr-math-v2 fr-draggable\" contenteditable=\"false\" data-original-math=\"\\(\\frac{\\text{n.º of favorable cases}}{\\text{n.º of possible cases}}\\)\" draggable=\"true\"&gt;\\(\\frac{\\text{n.º of favorable cases}}{\\text{n.º of possible cas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ty of an event = &lt;span class=\"fr-math-v2 fr-draggable\" contenteditable=\"false\" data-original-math=\"\\(\\frac{\\text{n.º of favorable cases}}{\\text{n.º of possible cases}}\\)\" draggable=\"true\"&gt;\\(\\frac{\\text{n.º of favorable cases}}{\\text{n.º of possible cases}}\\)&lt;/span&gt;"},{"name":"A2","label":"Probability of an event = &lt;span class=\"fr-math-v2 fr-draggable\" contenteditable=\"false\" data-original-math=\"\\(\\frac{\\text{n.º of possible cases}}{\\text{n.º of favorable cases}}\\)\" draggable=\"true\"&gt;\\(\\frac{\\text{n.º of possible cases}}{\\text{n.º of favorable cases}}\\)&lt;/span&gt;","incorrect":true,"feedback":"In this option, the values of the fraction are inverted."},{"name":"A3","label":"Probability of an event = &lt;span class=\"fr-math-v2 fr-draggable\" contenteditable=\"false\" data-original-math=\"\\(\\frac{\\text{n.º of unfavorable cases}}{\\text{n.º of possible cases}}\\)\" draggable=\"true\"&gt;\\(\\frac{\\text{n.º of unfavorable cases}}{\\text{n.º of possible cases}}\\)&lt;/span&gt;","incorrect":true,"feedback":"This option calculates the probability of an event not occurring."},{"name":"A4","label":"Probability of an event = &lt;span class=\"fr-math-v2 fr-draggable\" contenteditable=\"false\" data-original-math=\"\\(\\frac{\\text{n.º of possible cases}}{\\text{n.º of unfavorable cases}}\\)\" draggable=\"true\"&gt;\\(\\frac{\\text{n.º of possible cases}}{\\text{n.º of unfavorable cases}}\\)&lt;/span&gt;","incorrect":true,"feedback":"In this option, the terms to calculate the probability of an event not occurring are inverted."},{"name":"A5","label":"Probability of an event = &lt;span class=\"fr-math-v2 fr-draggable\" contenteditable=\"false\" data-original-math=\"\\(\\frac{\\text{n.º of favorable cases}}{\\text{n.º of certain cases}}\\)\" draggable=\"true\"&gt;\\(\\frac{\\text{n.º of favorable cases}}{\\text{n.º of certain cases}}\\)&lt;/span&gt;","incorrect":true,"feedback":"This option refers to certain cases, instead of possible cases."}],"uniques":true},"algorithm":{"name":"trueFalse","template":"Multiple choice – standard","params":{"countCorrect":1,"countIncorrect":2,"showCheckIcon":true}}}</v>
      </c>
      <c r="AB897" s="13" t="str">
        <f t="shared" si="2"/>
        <v>M6-EyP-12a-I-1</v>
      </c>
      <c r="AC897" s="13" t="str">
        <f t="shared" si="3"/>
        <v>M6-EyP-12a-I-1-EN</v>
      </c>
      <c r="AD897" s="8" t="s">
        <v>47</v>
      </c>
      <c r="AE897" s="13"/>
      <c r="AF897" s="8" t="s">
        <v>48</v>
      </c>
      <c r="AG897" s="8" t="s">
        <v>49</v>
      </c>
    </row>
    <row r="898" ht="112.5" customHeight="1">
      <c r="A898" s="6" t="s">
        <v>5120</v>
      </c>
      <c r="B898" s="6" t="s">
        <v>5121</v>
      </c>
      <c r="C898" s="13" t="s">
        <v>50</v>
      </c>
      <c r="D898" s="7" t="s">
        <v>36</v>
      </c>
      <c r="E898" s="6"/>
      <c r="F898" s="9" t="s">
        <v>5127</v>
      </c>
      <c r="G898" s="11" t="s">
        <v>5128</v>
      </c>
      <c r="H898" s="10"/>
      <c r="I898" s="6" t="s">
        <v>212</v>
      </c>
      <c r="J898" s="8" t="s">
        <v>168</v>
      </c>
      <c r="K898" s="11" t="s">
        <v>5129</v>
      </c>
      <c r="L898" s="11" t="s">
        <v>5130</v>
      </c>
      <c r="M898" s="13" t="s">
        <v>43</v>
      </c>
      <c r="N898" s="11" t="s">
        <v>5131</v>
      </c>
      <c r="O898" s="11" t="s">
        <v>5132</v>
      </c>
      <c r="P898" s="12"/>
      <c r="Q898" s="13"/>
      <c r="R898" s="12"/>
      <c r="S898" s="12"/>
      <c r="T898" s="12"/>
      <c r="U898" s="12"/>
      <c r="V898" s="12"/>
      <c r="W898" s="12"/>
      <c r="X898" s="13"/>
      <c r="Y898" s="6" t="s">
        <v>4518</v>
      </c>
      <c r="Z898" s="9" t="s">
        <v>5133</v>
      </c>
      <c r="AA898" s="12" t="str">
        <f t="shared" si="1"/>
        <v>{"id":"M6-EyP-12a-E-1-EN-EN","stimulus":"&lt;p&gt;In a bag, {{Q1}} {{Q4}} colored tickets, {{Q2}} {{Q5}} colored ones, and {{Q3}} {{Q6}} colored ones are introduced. What is the probability of drawing a {{Q4}} colored ticket from the bag? Type the result in fraction form.&lt;/p&gt;","hint":"&lt;p&gt;Probability of an event = &lt;span class=\"fr-math-v2 fr-draggable\" contenteditable=\"false\" data-original-math=\"\\(\\text{} \\frac{\\text{n.º of favorable cases}}{\\text{n.º of possible cases}}\\)\" draggable=\"true\"&gt;\\(\\text{} \\frac{\\text{n.º of favorable cases}}{\\text{n.º of possible cases}}\\)&lt;/span&gt;&lt;/p&gt;","feedback":"&lt;p&gt;Probability of drawing a {{Q4}} colored ticket from the bag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lt;/p&gt;","seed":{"parameters":[{"name":"Q1","min":2,"max":5,"step":1},{"name":"Q2","min":2,"max":5,"step":1},{"name":"Q3","min":2,"max":5,"step":1},{"name":"Q4","list":["purple","orange","blue"]},{"name":"Q5","list":["purple","orange","blue"]},{"name":"Q6","list":["purple","orange","blue"]}],"calculated":[{"name":"T1","function":"{{Q1}}","temp":true},{"name":"T2","function":"{{Q1}}+{{Q2}}+{{Q3}}","temp":true},{"name":"A1","function":"\\frac{{{T1}}}{{{T2}}}"}],"uniques":true},"algorithm":{"name":"calculateOperation","params":{"method":"equivLiteral","keyboard":"INTERMEDIATE"}},"template":"&lt;p&gt;The probability of drawing a {{Q4}} colored ticket is {{response}}.&lt;/p&gt;"}</v>
      </c>
      <c r="AB898" s="13" t="str">
        <f t="shared" si="2"/>
        <v>M6-EyP-12a-E-1</v>
      </c>
      <c r="AC898" s="13" t="str">
        <f t="shared" si="3"/>
        <v>M6-EyP-12a-E-1-EN</v>
      </c>
      <c r="AD898" s="8" t="s">
        <v>47</v>
      </c>
      <c r="AE898" s="13"/>
      <c r="AF898" s="8" t="s">
        <v>48</v>
      </c>
      <c r="AG898" s="8" t="s">
        <v>49</v>
      </c>
    </row>
    <row r="899" ht="112.5" customHeight="1">
      <c r="A899" s="6" t="s">
        <v>5120</v>
      </c>
      <c r="B899" s="6" t="s">
        <v>5121</v>
      </c>
      <c r="C899" s="13" t="s">
        <v>69</v>
      </c>
      <c r="D899" s="7" t="s">
        <v>36</v>
      </c>
      <c r="E899" s="8"/>
      <c r="F899" s="9"/>
      <c r="G899" s="11"/>
      <c r="H899" s="10" t="s">
        <v>5134</v>
      </c>
      <c r="I899" s="6" t="s">
        <v>212</v>
      </c>
      <c r="J899" s="8" t="s">
        <v>103</v>
      </c>
      <c r="K899" s="11" t="s">
        <v>5135</v>
      </c>
      <c r="L899" s="11"/>
      <c r="M899" s="13" t="s">
        <v>577</v>
      </c>
      <c r="N899" s="10"/>
      <c r="O899" s="10"/>
      <c r="P899" s="14"/>
      <c r="Q899" s="14"/>
      <c r="R899" s="11" t="s">
        <v>5136</v>
      </c>
      <c r="S899" s="11" t="s">
        <v>5137</v>
      </c>
      <c r="T899" s="11" t="s">
        <v>5138</v>
      </c>
      <c r="U899" s="11" t="s">
        <v>5139</v>
      </c>
      <c r="V899" s="11" t="s">
        <v>5140</v>
      </c>
      <c r="W899" s="11" t="s">
        <v>5141</v>
      </c>
      <c r="X899" s="14"/>
      <c r="Y899" s="6" t="s">
        <v>4518</v>
      </c>
      <c r="Z899" s="9" t="s">
        <v>5142</v>
      </c>
      <c r="AA899" s="12" t="str">
        <f t="shared" si="1"/>
        <v>{
    "id": "M6-EyP-12a-A-1-EN-EN",
    "seed": {
        "parameters": [
            {
                "name": "Q1",
                "label": null,
                "min": 12,
                "max": 20,
                "step": 1
            },
            {
                "name": "Q2",
                "label": null,
                "list": [
                    4,
                    5,
                    6,
                    7,
                    8
                ]
            }
        ],
        "uniques": true
    },
    "scaffolding": [
        {
            "id": "step-0",
            "stimulus": "&lt;p&gt;In a horse race, there are {{Q1}} jockeys, of which {{Q2}} wear plain jackets and {{T1}} wear patterned jackets. What is the probability that a jockey with a patterned jacket will win the race? Type the result as a fraction.&lt;/p&gt;",
            "template": "&lt;p&gt;The probability that a jockey with a patterned jacket will win is {{response}}.&lt;/p&gt;",
            "seed": {
                "calculated": [
                    {
                        "name": "T1",
                        "label": "{{function}}",
                        "function": "{{Q1}}-{{Q2}}",
                        "temp": true
                    },
                    {
                        "name": "A1",
                        "label": "{{function}}",
                        "function": "\\frac{{{T1}}}{{{Q1}}}"
                    }
                ]
            },
            "algorithm": {
                "name": "calculateOperation",
                "params": {
                    "method": "equivLiteral",
                    "keyboard": "INTERMEDIATE"
                }
            }
        },
        {
            "id": "step-1",
            "stimulus": "&lt;p&gt;How many jockeys are participating in the race in total? How many of them wear patterned jackets?&lt;/p&gt;",
            "template": "&lt;p&gt;There are {{response}} jockeys in the race, of which {{response}} wear a patterned jacket.&lt;/p&gt;",
            "seed": {
                "calculated": [
                    {
                        "name": "A3",
                        "label": "{{function}}",
                        "function": "{{Q1}}"
                    },
                    {
                        "name": "A2",
                        "label": "{{function}}",
                        "function": "{{Q1}}-{{Q2}}"
                    }
                ]
            },
            "algorithm": {
                "name": "calculateOperation",
                "params": {
                    "method": "equivLiteral",
                    "keyboard": "NUMERICAL"
                }
            }
        },
        {
            "id": "step-2",
            "stimulus": "&lt;p&gt;What is asked to calculate in the problem statement?&lt;/p&gt;",
            "seed": {
                "calculated": [
                    {
                        "name": "A1",
                        "label": "&lt;p&gt;The probability that a jockey with a patterned jacket will win.&lt;/p&gt;"
                    },
                    {
                        "name": "A2",
                        "label": "&lt;p&gt;The probability that a jockey with a plain jacket will win.&lt;/p&gt;",
                        "incorrect": true
                    },
                    {
                        "name": "A3",
                        "label": "&lt;p&gt;The probability that a jockey with a jacket will win.&lt;/p&gt;",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data-original-math=\"\\(\\frac{\\text{No. of favorable cases}}{\\text{No. of possible cases}}\\)\" draggable=\"true\"&gt;\\(\\frac{\\text{No. of favorable cases}}{\\text{No. of possible cases}}\\)&lt;/span&gt;&lt;/p&gt;"
                    },
                    {
                        "name": "3-A2",
                        "label": "&lt;p&gt;&lt;span class=\"fr-math-v2 fr-draggable\" contenteditable=\"false\" data-original-math=\"(\\frac{\\text{No. of possible cases}}{\\text{No. of favorable cases}}\\)\" draggable=\"true\"&gt;\\(\\frac{\\text{No. of possible cases}}{\\text{No. of favorable cases}}\\)&lt;/span&gt;&lt;/p&gt;",
                        "incorrect": true
                    },
                    {
                        "name": "3-A3",
                        "label": "&lt;p&gt;&lt;span class=\"fr-math-v2 fr-draggable\" contenteditable=\"false\" data-original-math=\"\\(\\frac{\\text{No. of unfavorable cases}}{\\text{No. of possible cases}}\\)\" draggable=\"true\"&gt;\\(\\frac{\\text{No. of unfavorable cases}}{\\text{No. of possible cases}}\\)&lt;/span&gt;&lt;/p&gt;",
                        "incorrect": true
                    }
                ]
            },
            "algorithm": {
                "name": "trueFalse",
                "template": "Multiple choice – standard",
                "params": {
                    "countCorrect": 1,
                    "countIncorrect": 2,
                    "showCheckIcon": false,
                    "columns": 3
                }
            }
        },
        {
            "id": "step-4",
            "stimulus": "&lt;p&gt;If {{Q2}} jockeys wear plain jackets and {{T1}} wear patterned jackets, what are the possible cases? And the favorable ones?&lt;/p&gt;",
            "template": "&lt;p&gt;The possible cases are {{response}}, while the favorable ones are {{response}}.&lt;/p&gt;",
            "seed": {
                "calculated": [
                    {
                        "name": "T1",
                        "label": "{{function}}",
                        "function": "{{Q1}}-{{Q2}}",
                        "temp": true
                    },
                    {
                        "name": "4-A2",
                        "label": "{{function}}",
                        "function": "{{Q1}}"
                    },
                    {
                        "name": "4-A3",
                        "label": "{{function}}",
                        "function": "{{T1}}"
                    }
                ]
            },
            "algorithm": {
                "name": "calculateOperation",
                "params": {
                    "method": "equivLiteral",
                    "keyboard": "NUMERICAL"
                }
            }
        },
        {
            "id": "step-5",
            "stimulus": "&lt;p&gt;Knowing this, calculate the probability that a jockey with a patterned jacket will win. Type the result as a fraction.&lt;/p&gt;",
            "template": "&lt;p&gt;Probability = &lt;span class=\"fr-math-v2 fr-draggable\" contenteditable=\"false\" data-original-math=\"\\(\\frac{\\text{patterned jacket}}{\\text{jockeys}}\\)\" draggable=\"true\"&gt;\\(\\frac{\\text{patterned jacket}}{\\text{jockeys}}\\)&lt;/span&gt; = {{response}}",
            "seed": {
                "calculated": [
                    {
                        "name": "T1",
                        "label": "{{function}}",
                        "function": "{{Q1}}-{{Q2}}",
                        "temp": true
                    },
                    {
                        "name": "A1",
                        "label": "{{function}}",
                        "function": "\\frac{{{T1}}}{{{Q1}}}"
                    }
                ]
            },
            "algorithm": {
                "name": "calculateOperation",
                "params": {
                    "method": "equivSymbolic",
                    "keyboard": "INTERMEDIATE"
                }
            }
        }
    ]
}</v>
      </c>
      <c r="AB899" s="13" t="str">
        <f t="shared" si="2"/>
        <v>M6-EyP-12a-A-1</v>
      </c>
      <c r="AC899" s="13" t="str">
        <f t="shared" si="3"/>
        <v>M6-EyP-12a-A-1-EN</v>
      </c>
      <c r="AD899" s="8" t="s">
        <v>47</v>
      </c>
      <c r="AE899" s="13"/>
      <c r="AF899" s="8" t="s">
        <v>48</v>
      </c>
      <c r="AG899" s="8" t="s">
        <v>49</v>
      </c>
    </row>
    <row r="900" ht="112.5" customHeight="1">
      <c r="A900" s="6" t="s">
        <v>5120</v>
      </c>
      <c r="B900" s="6" t="s">
        <v>5121</v>
      </c>
      <c r="C900" s="13" t="s">
        <v>69</v>
      </c>
      <c r="D900" s="7" t="s">
        <v>36</v>
      </c>
      <c r="E900" s="8"/>
      <c r="F900" s="9"/>
      <c r="G900" s="11"/>
      <c r="H900" s="10" t="s">
        <v>5143</v>
      </c>
      <c r="I900" s="6" t="s">
        <v>212</v>
      </c>
      <c r="J900" s="8" t="s">
        <v>103</v>
      </c>
      <c r="K900" s="11" t="s">
        <v>5144</v>
      </c>
      <c r="L900" s="11"/>
      <c r="M900" s="13" t="s">
        <v>577</v>
      </c>
      <c r="N900" s="10"/>
      <c r="O900" s="10"/>
      <c r="P900" s="14"/>
      <c r="Q900" s="14"/>
      <c r="R900" s="11" t="s">
        <v>5145</v>
      </c>
      <c r="S900" s="11" t="s">
        <v>5146</v>
      </c>
      <c r="T900" s="11" t="s">
        <v>5147</v>
      </c>
      <c r="U900" s="11" t="s">
        <v>5139</v>
      </c>
      <c r="V900" s="11" t="s">
        <v>5148</v>
      </c>
      <c r="W900" s="11" t="s">
        <v>5149</v>
      </c>
      <c r="X900" s="13"/>
      <c r="Y900" s="6" t="s">
        <v>4518</v>
      </c>
      <c r="Z900" s="9" t="s">
        <v>5150</v>
      </c>
      <c r="AA900" s="12" t="str">
        <f t="shared" si="1"/>
        <v>{"id":"M6-EyP-12a-A-2-EN-EN","seed":{"parameters":[{"name":"Q1","label":null,"list":[3,4,5,6,7,8,9]},{"name":"Q2","label":null,"list":[3,4,5,6,7,8,9]}],"uniques":true},"scaffolding":[{"id":"step-0","stimulus":"&lt;p&gt;Sarah has put {{T1}} small pieces of paper in a bag; {{Q1}} have an even number written on them and {{Q2}} have an odd number. What is the probability of drawing a piece of paper with an even number? Type the result as a fraction.&lt;/p&gt;","template":"&lt;p&gt;The probability of Sarah drawing an even number is {{response}}.&lt;/p&gt;","seed":{"calculated":[{"name":"T1","label":"{{function}}","function":" {{Q1}}+{{Q2}}","temp":true},{"name":"A1","label":"{{function}}","function":"\\frac{{{Q1}}}{{{T1}}}"}]},"algorithm":{"name":"calculateOperation","params":{"method":"equivLiteral","keyboard":"INTERMEDIATE"}}},{"id":"step-1","stimulus":"&lt;p&gt;How many pieces of paper has Sarah put in the bag in total? How many have an even number written on them?&lt;/p&gt;","template":"&lt;p&gt;Sarah has put {{response}} pieces of paper in the bag, of which {{response}} have an even number written on them.&lt;/p&gt;","seed":{"calculated":[{"name":"A1","label":"{{function}}","function":"{{Q1}}+{{Q2}}"},{"name":"A2","label":"{{function}}","function":"{{Q1}}"}]},"algorithm":{"name":"calculateOperation","params":{"method":"equivSymbolic","keyboard":"NUMERICAL"}}},{"id":"step-2","stimulus":"&lt;p&gt;What does the problem statement ask you to calculate?&lt;/p&gt;","seed":{"calculated":[{"name":"A1","label":"&lt;p&gt;The probability of drawing a piece of paper with an even number from the bag.&lt;/p&gt;"},{"name":"A2","label":"&lt;p&gt;The probability of drawing a piece of paper from the bag.&lt;/p&gt;","incorrect":true},{"name":"A3","label":"&lt;p&gt;The probability of drawing a piece of paper with an odd number from the bag.&lt;/p&gt;","incorrect":true}]},"algorithm":{"name":"trueFalse","template":"Multiple choice – standard","params":{"countCorrect":1,"countIncorrect":2}}},{"id":"step-3","stimulus":"&lt;p&gt;How do you find the probability of an event?&lt;/p&gt;","seed":{"calculated":[{"name":"3-A1","label":"&lt;p&gt;&lt;span class=\"fr-math-v2 fr-draggable\" contenteditable=\"false\" data-original-math=\"\\(\\frac{\\text{No. of favorable cases}}{\\text{No. of possible cases}}\\)\" draggable=\"true\"&gt;\\(\\frac{\\text{No. of favorable cases}}{\\text{No. of possible cases}}\\)&lt;/span&gt;&lt;/p&gt;"},{"name":"3-A2","label":"&lt;p&gt;&lt;span class=\"fr-math-v2 fr-draggable\" contenteditable=\"false\" data-original-math=\"(\\frac{\\text{No. of possible cases}}{\\text{No. of favorable cases}}\\)\" draggable=\"true\"&gt;\\(\\frac{\\text{No. of possible cases}}{\\text{No. of favorable cases}}\\)&lt;/span&gt;&lt;/p&gt;","incorrect":true},{"name":"3-A3","label":"&lt;p&gt;&lt;span class=\"fr-math-v2 fr-draggable\" contenteditable=\"false\" data-original-math=\"\\(\\frac{\\text{No. of unfavorable cases}}{\\text{No. of possible cases}}\\)\" draggable=\"true\"&gt;\\(\\frac{\\text{No. of unfavorable cases}}{\\text{No. of possible cases}}\\)&lt;/span&gt;&lt;/p&gt;","incorrect":true}]},"algorithm":{"name":"trueFalse","template":"Multiple choice – standard","params":{"countCorrect":1,"countIncorrect":2,"showCheckIcon":false,"columns":3}}},{"id":"step-4","stimulus":"&lt;p&gt;If there are {{Q1}} pieces of paper with an even number and {{Q2}} with an odd number in the bag, what are the possible cases? And the favorable ones?&lt;/p&gt;","template":"&lt;p&gt;The possible cases are {{response}}, while the favorable ones are {{response}}.&lt;/p&gt;","seed":{"calculated":[{"name":"A2","label":"{{function}}","function":"{{Q1}}+{{Q2}}"},{"name":"A3","label":"{{function}}","function":"{{Q1}}"}]},"algorithm":{"name":"calculateOperation","params":{"method":"equivSymbolic","keyboard":"NUMERICAL"}}},{"id":"step-5","stimulus":"&lt;p&gt;Knowing this, calculate the probability of Sarah drawing an even number. Type the result as a fraction.&lt;/p&gt;","template":"&lt;p&gt;Probability even no. = &lt;span class=\"fr-math-v2 fr-draggable\" contenteditable=\"false\" data-original-math=\"\\(\\frac{\\text{pieces of paper with an even no.}}{\\text{pieces of paper}}\\)\" draggable=\"true\"&gt;\\(\\frac{\\text{pieces of paper with an even no.}}{\\text{pieces of paper}}\\)&lt;/span&gt; = {{response}}","seed":{"calculated":[{"name":"T1","label":"{{function}}","function":"{{Q1}}+{{Q2}}","temp":true},{"name":"4-A1","label":"{{function}}","function":"\\frac{{{Q1}}}{{{T1}}}"}]},"algorithm":{"name":"calculateOperation","params":{"method":"equivSymbolic","keyboard":"INTERMEDIATE"}}}]}</v>
      </c>
      <c r="AB900" s="13" t="str">
        <f t="shared" si="2"/>
        <v>M6-EyP-12a-A-2</v>
      </c>
      <c r="AC900" s="13" t="str">
        <f t="shared" si="3"/>
        <v>M6-EyP-12a-A-2-EN</v>
      </c>
      <c r="AD900" s="8" t="s">
        <v>47</v>
      </c>
      <c r="AE900" s="13"/>
      <c r="AF900" s="8" t="s">
        <v>48</v>
      </c>
      <c r="AG900" s="8" t="s">
        <v>49</v>
      </c>
    </row>
    <row r="901" ht="112.5" customHeight="1">
      <c r="A901" s="6" t="s">
        <v>5120</v>
      </c>
      <c r="B901" s="6" t="s">
        <v>5121</v>
      </c>
      <c r="C901" s="13" t="s">
        <v>69</v>
      </c>
      <c r="D901" s="7" t="s">
        <v>36</v>
      </c>
      <c r="E901" s="8"/>
      <c r="F901" s="16"/>
      <c r="G901" s="10"/>
      <c r="H901" s="10"/>
      <c r="I901" s="6" t="s">
        <v>212</v>
      </c>
      <c r="J901" s="8" t="s">
        <v>103</v>
      </c>
      <c r="K901" s="11" t="s">
        <v>5144</v>
      </c>
      <c r="L901" s="11"/>
      <c r="M901" s="13" t="s">
        <v>577</v>
      </c>
      <c r="N901" s="9"/>
      <c r="O901" s="9"/>
      <c r="P901" s="12"/>
      <c r="Q901" s="13"/>
      <c r="R901" s="9" t="s">
        <v>5151</v>
      </c>
      <c r="S901" s="11" t="s">
        <v>5152</v>
      </c>
      <c r="T901" s="11" t="s">
        <v>5153</v>
      </c>
      <c r="U901" s="11" t="s">
        <v>5154</v>
      </c>
      <c r="V901" s="11" t="s">
        <v>5155</v>
      </c>
      <c r="W901" s="11" t="s">
        <v>5156</v>
      </c>
      <c r="X901" s="13"/>
      <c r="Y901" s="6" t="s">
        <v>4518</v>
      </c>
      <c r="Z901" s="9" t="s">
        <v>5157</v>
      </c>
      <c r="AA901" s="12" t="str">
        <f t="shared" si="1"/>
        <v>{
    "id": "M6-EyP-12a-A-3-EN-EN",
    "seed": {
        "parameters": [
            {
                "name": "Q1",
                "label": null,
                "list": [
                    3,
                    4,
                    5,
                    6,
                    7,
                    8,
                    9
                ]
            },
            {
                "name": "Q2",
                "label": null,
                "list": [
                    3,
                    4,
                    5,
                    6,
                    7,
                    8,
                    9
                ]
            }
        ],
        "uniques": true
    },
    "scaffolding": [
        {
            "id": "step-0",
            "stimulus": "&lt;p&gt;A container holds {{Q1}} red balls and {{Q2}} green balls. If we draw a ball from the container, what is the probability that it is red? Type the result as a fraction.&lt;/p&gt;",
            "template": "&lt;p&gt;The probability that the ball is red is {{response}}.&lt;/p&gt;",
            "seed": {
                "calculated": [
                    {
                        "name": "T1",
                        "label": "{{function}}",
                        "function": " {{Q1}}+{{Q2}}",
                        "temp": true
                    },
                    {
                        "name": "A1",
                        "label": "{{function}}",
                        "function": "\\frac{{{Q1}}}{{{T1}}}"
                    }
                ]
            },
            "algorithm": {
                "name": "calculateOperation",
                "params": {
                    "method": "equivLiteral",
                    "keyboard": "INTERMEDIATE"
                }
            }
        },
        {
            "id": "step-1",
            "stimulus": "&lt;p&gt;How many balls are in the container? How many are red?&lt;/p&gt;",
            "template": "&lt;p&gt;There are {{response}} balls in the container, and {{response}} are red.&lt;/p&gt;",
            "seed": {
                "calculated": [
                    {
                        "name": "A2",
                        "label": "{{function}}",
                        "function": "{{Q1}}+{{Q2}}"
                    },
                    {
                        "name": "A3",
                        "label": "{{function}}",
                        "function": "{{Q1}}"
                    }
                ]
            },
            "algorithm": {
                "name": "calculateOperation",
                "params": {
                    "method": "equivSymbolic",
                    "keyboard": "NUMERICAL"
                }
            }
        },
        {
            "id": "step-2",
            "stimulus": "&lt;p&gt;What does the problem ask?&lt;/p&gt;",
            "seed": {
                "calculated": [
                    {
                        "name": "2-A1",
                        "label": "&lt;p&gt;The probability of drawing a red ball.&lt;/p&gt;"
                    },
                    {
                        "name": "2-A2",
                        "label": "&lt;p&gt;The probability of drawing a green ball.&lt;/p&gt;",
                        "incorrect": true
                    },
                    {
                        "name": "2-A3",
                        "label": "&lt;p&gt;The probability of drawing a ball.&lt;/p&gt;",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data-original-math=\"\\(\\frac{\\text{N.º of favorable cases}}{\\text{N.º of possible cases}}\\)\" draggable=\"true\"&gt;\\(\\frac{\\text{N.º of favorable cases}}{\\text{N.º of possible cases}}\\)&lt;/span&gt;&lt;/p&gt;"
                    },
                    {
                        "name": "3-A2",
                        "label": "&lt;p&gt;&lt;span class=\"fr-math-v2 fr-draggable\" contenteditable=\"false\" data-original-math=\"(\\frac{\\text{N.º of possible cases}}{\\text{N.º of favorable cases}}\\)\" draggable=\"true\"&gt;\\(\\frac{\\text{N.º of possible cases}}{\\text{N.º of favorable cases}}\\)&lt;/span&gt;&lt;/p&gt;",
                        "incorrect": true
                    },
                    {
                        "name": "3-A3",
                        "label": "&lt;p&gt;&lt;span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"params": {
                    "countCorrect": 1,
                    "countIncorrect": 2,"showCheckIcon":false,"columns":3
                }
            }
        },
        {
            "id": "step-4",
            "stimulus": "&lt;p&gt;If there are {{Q1}} red balls and {{Q2}} green balls in the container, what are the possible cases? And the favorable ones?&lt;/p&gt;",
            "template": "&lt;p&gt;The possible cases are {{response}}, while the favorable ones are {{response}}.&lt;/p&gt;",
            "seed": {
                "calculated": [
                    {
                        "name": "A2",
                        "label": "{{function}}",
                        "function": "{{Q1}}+{{Q2}}"
                    },
                    {
                        "name": "A3",
                        "label": "{{function}}",
                        "function": "{{Q1}}"
                    }
                ]
            },
            "algorithm": {
                "name": "calculateOperation",
                "params": {
                    "method": "equivSymbolic",
                    "keyboard": "NUMERICAL"
                }
            }
        },
        {
            "id": "step-5",
            "stimulus": "&lt;p&gt;Knowing this, calculate the probability of the drawn ball being red. Type the result as a fraction.&lt;/p&gt;",
            "template": "&lt;p&gt;Probability of drawing a red ball = &lt;span class=\"fr-math-v2 fr-draggable\" contenteditable=\"false\" data-original-math=\"\\(\\frac{\\text{red balls}}{\\text{total balls}}\\)\" draggable=\"true\"&gt;\\(\\frac{\\text{red balls}}{\\text{total balls}}\\)&lt;/span&gt; = {{response}}",
            "seed": {
                "calculated": [
                    {
                        "name": "T1",
                        "label": "{{function}}",
                        "function": "{{Q1}}+{{Q2}}",
                        "temp": true
                    },
                    {
                        "name": "4-A1",
                        "label": "{{function}}",
                        "function": "\\frac{{{Q1}}}{{{T1}}}"
                    }
                ]
            },
            "algorithm": {
                "name": "calculateOperation",
                "params": {
                    "method": "equivSymbolic",
                    "keyboard": "INTERMEDIATE"
                }
            }
        }
    ]
}</v>
      </c>
      <c r="AB901" s="13" t="str">
        <f t="shared" si="2"/>
        <v>M6-EyP-12a-A-3</v>
      </c>
      <c r="AC901" s="13" t="str">
        <f t="shared" si="3"/>
        <v>M6-EyP-12a-A-3-EN</v>
      </c>
      <c r="AD901" s="8" t="s">
        <v>47</v>
      </c>
      <c r="AE901" s="13"/>
      <c r="AF901" s="8" t="s">
        <v>48</v>
      </c>
      <c r="AG901" s="8" t="s">
        <v>49</v>
      </c>
    </row>
    <row r="902" ht="112.5" customHeight="1">
      <c r="A902" s="8" t="s">
        <v>5158</v>
      </c>
      <c r="B902" s="8" t="s">
        <v>5159</v>
      </c>
      <c r="C902" s="13" t="s">
        <v>35</v>
      </c>
      <c r="D902" s="7" t="s">
        <v>36</v>
      </c>
      <c r="E902" s="6"/>
      <c r="F902" s="11" t="s">
        <v>5160</v>
      </c>
      <c r="G902" s="11" t="s">
        <v>5161</v>
      </c>
      <c r="H902" s="10"/>
      <c r="I902" s="6" t="s">
        <v>212</v>
      </c>
      <c r="J902" s="6" t="s">
        <v>196</v>
      </c>
      <c r="K902" s="10" t="s">
        <v>5162</v>
      </c>
      <c r="L902" s="11" t="s">
        <v>5163</v>
      </c>
      <c r="M902" s="13" t="s">
        <v>43</v>
      </c>
      <c r="N902" s="11" t="s">
        <v>5164</v>
      </c>
      <c r="O902" s="11" t="s">
        <v>5165</v>
      </c>
      <c r="P902" s="12"/>
      <c r="Q902" s="13"/>
      <c r="R902" s="12"/>
      <c r="S902" s="12"/>
      <c r="T902" s="12"/>
      <c r="U902" s="12"/>
      <c r="V902" s="12"/>
      <c r="W902" s="12"/>
      <c r="X902" s="13"/>
      <c r="Y902" s="6" t="s">
        <v>4518</v>
      </c>
      <c r="Z902" s="9" t="s">
        <v>5166</v>
      </c>
      <c r="AA902" s="12" t="str">
        <f t="shared" si="1"/>
        <v>{"id":"M6-EyP-12b-I-1-EN-EN","stimulus":"&lt;p&gt;According to the meteorologist, the probability of it raining tomorrow is &lt;span class=\"fr-math-v2 fr-draggable\" contenteditable=\"false\" data-original-math=\"\\(\\frac{{{T1}}}{{{T2}}}\\)\" draggable=\"true\"&gt;\\(\\frac{{{T1}}}{{{T2}}}\\)&lt;/span&gt;. How would this be expressed as a percentage?&lt;/p&gt;","template":"&lt;p&gt;The probability is {{response}} %.&lt;/p&gt;","hint":"&lt;p&gt;Rewrite the probability as a fraction with a denominator of 100.&lt;/p&gt;","feedback":"&lt;p&gt;To express probability as a percentage, the fraction must be converted to another with a denominator of 100.&lt;/p&gt;&lt;p&gt;Probability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B902" s="13" t="str">
        <f t="shared" si="2"/>
        <v>M6-EyP-12b-I-1</v>
      </c>
      <c r="AC902" s="13" t="str">
        <f t="shared" si="3"/>
        <v>M6-EyP-12b-I-1-EN</v>
      </c>
      <c r="AD902" s="8" t="s">
        <v>47</v>
      </c>
      <c r="AE902" s="13"/>
      <c r="AF902" s="8" t="s">
        <v>48</v>
      </c>
      <c r="AG902" s="8" t="s">
        <v>49</v>
      </c>
    </row>
    <row r="903" ht="112.5" customHeight="1">
      <c r="A903" s="8" t="s">
        <v>5158</v>
      </c>
      <c r="B903" s="8" t="s">
        <v>5159</v>
      </c>
      <c r="C903" s="13" t="s">
        <v>35</v>
      </c>
      <c r="D903" s="7" t="s">
        <v>36</v>
      </c>
      <c r="E903" s="6"/>
      <c r="F903" s="11" t="s">
        <v>5167</v>
      </c>
      <c r="G903" s="11" t="s">
        <v>5161</v>
      </c>
      <c r="H903" s="10"/>
      <c r="I903" s="6" t="s">
        <v>212</v>
      </c>
      <c r="J903" s="6" t="s">
        <v>196</v>
      </c>
      <c r="K903" s="11" t="s">
        <v>5168</v>
      </c>
      <c r="L903" s="11" t="s">
        <v>5163</v>
      </c>
      <c r="M903" s="13" t="s">
        <v>43</v>
      </c>
      <c r="N903" s="11" t="s">
        <v>5164</v>
      </c>
      <c r="O903" s="11" t="s">
        <v>5165</v>
      </c>
      <c r="P903" s="12"/>
      <c r="Q903" s="13"/>
      <c r="R903" s="12"/>
      <c r="S903" s="12"/>
      <c r="T903" s="12"/>
      <c r="U903" s="12"/>
      <c r="V903" s="12"/>
      <c r="W903" s="12"/>
      <c r="X903" s="13"/>
      <c r="Y903" s="6" t="s">
        <v>4518</v>
      </c>
      <c r="Z903" s="9" t="s">
        <v>5169</v>
      </c>
      <c r="AA903" s="12" t="str">
        <f t="shared" si="1"/>
        <v>{"id":"M6-EyP-12b-I-2-EN-EN","stimulus":"&lt;p&gt;In a TV game show where you have to spin a wheel, the probability of winning {{Q4}} is &lt;span class=\"fr-math-v2 fr-draggable\" contenteditable=\"false\" data-original-math=\"\\(\\frac{{{T1}}}{{{T2}}}\\)\" draggable=\"true\"&gt;\\(\\frac{{{T1}}}{{{T2}}}\\)&lt;/span&gt;. Can you express it as a percentage?&lt;/p&gt;","template":"&lt;p&gt;The probability is {{response}} %.&lt;/p&gt;","hint":"&lt;p&gt;Rewrite the probability as a fraction with a denominator of 100.&lt;/p&gt;","feedback":"&lt;p&gt;To write the probability as a percentage, you need to convert the fraction into another one with a denominator of 100.&lt;/p&gt;&lt;p&gt;Probability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%&lt;/p&gt;","seed":{"parameters":[{"name":"Q1","label":null,"min":2,"max":24,"step":2},{"name":"Q2","label":null,"min":4,"max":24,"step":4},{"name":"Q3","label":null,"min":5,"max":25,"step":5},{"name":"Q4","label":null,"list":["a trip","a car","a hou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B903" s="13" t="str">
        <f t="shared" si="2"/>
        <v>M6-EyP-12b-I-2</v>
      </c>
      <c r="AC903" s="13" t="str">
        <f t="shared" si="3"/>
        <v>M6-EyP-12b-I-2-EN</v>
      </c>
      <c r="AD903" s="8" t="s">
        <v>47</v>
      </c>
      <c r="AE903" s="13"/>
      <c r="AF903" s="8" t="s">
        <v>48</v>
      </c>
      <c r="AG903" s="8" t="s">
        <v>49</v>
      </c>
    </row>
    <row r="904" ht="112.5" customHeight="1">
      <c r="A904" s="8" t="s">
        <v>5158</v>
      </c>
      <c r="B904" s="8" t="s">
        <v>5159</v>
      </c>
      <c r="C904" s="13" t="s">
        <v>35</v>
      </c>
      <c r="D904" s="7" t="s">
        <v>36</v>
      </c>
      <c r="E904" s="6"/>
      <c r="F904" s="11" t="s">
        <v>5170</v>
      </c>
      <c r="G904" s="11" t="s">
        <v>5161</v>
      </c>
      <c r="H904" s="10"/>
      <c r="I904" s="6" t="s">
        <v>212</v>
      </c>
      <c r="J904" s="6" t="s">
        <v>196</v>
      </c>
      <c r="K904" s="11" t="s">
        <v>5171</v>
      </c>
      <c r="L904" s="11" t="s">
        <v>5163</v>
      </c>
      <c r="M904" s="13" t="s">
        <v>43</v>
      </c>
      <c r="N904" s="11" t="s">
        <v>5164</v>
      </c>
      <c r="O904" s="11" t="s">
        <v>5165</v>
      </c>
      <c r="P904" s="12"/>
      <c r="Q904" s="13"/>
      <c r="R904" s="12"/>
      <c r="S904" s="12"/>
      <c r="T904" s="12"/>
      <c r="U904" s="12"/>
      <c r="V904" s="12"/>
      <c r="W904" s="12"/>
      <c r="X904" s="13"/>
      <c r="Y904" s="6" t="s">
        <v>4518</v>
      </c>
      <c r="Z904" s="9" t="s">
        <v>5172</v>
      </c>
      <c r="AA904" s="12" t="str">
        <f t="shared" si="1"/>
        <v>{"id":"M6-EyP-12b-I-3-EN-EN","stimulus":"&lt;p&gt;On a table there are {{T2}} sandwiches, of which {{T1}} are filled with {{Q4}}. If you grab one without looking, what is the probability that it has that filling? Drag the percentage value.&lt;/p&gt;","template":"&lt;p&gt;The probability is {{response}} %.&lt;/p&gt;","hint":"&lt;p&gt;Rewrite the probability as a fraction with a denominator of 100.&lt;/p&gt;","feedback":"&lt;p&gt;To express the probability as a percentage, the fraction must be converted into another one with a denominator of 100.&lt;/p&gt;&lt;p&gt;Probability = &lt;span class=\"fr-math-v2 fr-draggable\" contenteditable=\"false\" data-original-math=\"\\(\\frac{\\text{number of favourable cases}}{\\text{number of possible cases}}\\)\" draggable=\"true\"&gt;\\(\\frac{\\text{number of favourable cases}}{\\text{number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%&lt;/p&gt;","seed":{"parameters":[{"name":"Q1","label":null,"min":4,"max":96,"step":4},{"name":"Q2","label":null,"min":5,"max":95,"step":5},{"name":"Q3","label":null,"min":2,"max":98,"step":2},{"name":"Q4","label":null,"list":["tuna","pork loin","chee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B904" s="13" t="str">
        <f t="shared" si="2"/>
        <v>M6-EyP-12b-I-3</v>
      </c>
      <c r="AC904" s="13" t="str">
        <f t="shared" si="3"/>
        <v>M6-EyP-12b-I-3-EN</v>
      </c>
      <c r="AD904" s="8" t="s">
        <v>47</v>
      </c>
      <c r="AE904" s="13"/>
      <c r="AF904" s="8" t="s">
        <v>48</v>
      </c>
      <c r="AG904" s="8" t="s">
        <v>49</v>
      </c>
    </row>
    <row r="905" ht="112.5" customHeight="1">
      <c r="A905" s="8" t="s">
        <v>5158</v>
      </c>
      <c r="B905" s="8" t="s">
        <v>5159</v>
      </c>
      <c r="C905" s="8" t="s">
        <v>50</v>
      </c>
      <c r="D905" s="7" t="s">
        <v>36</v>
      </c>
      <c r="E905" s="6"/>
      <c r="F905" s="11" t="s">
        <v>5173</v>
      </c>
      <c r="G905" s="11" t="s">
        <v>5161</v>
      </c>
      <c r="H905" s="10"/>
      <c r="I905" s="6" t="s">
        <v>212</v>
      </c>
      <c r="J905" s="6" t="s">
        <v>168</v>
      </c>
      <c r="K905" s="10" t="s">
        <v>5174</v>
      </c>
      <c r="L905" s="10" t="s">
        <v>5175</v>
      </c>
      <c r="M905" s="13" t="s">
        <v>43</v>
      </c>
      <c r="N905" s="11" t="s">
        <v>5164</v>
      </c>
      <c r="O905" s="11" t="s">
        <v>5176</v>
      </c>
      <c r="P905" s="12"/>
      <c r="Q905" s="13"/>
      <c r="R905" s="12"/>
      <c r="S905" s="12"/>
      <c r="T905" s="12"/>
      <c r="U905" s="12"/>
      <c r="V905" s="12"/>
      <c r="W905" s="12"/>
      <c r="X905" s="13"/>
      <c r="Y905" s="6" t="s">
        <v>4518</v>
      </c>
      <c r="Z905" s="9" t="s">
        <v>5177</v>
      </c>
      <c r="AA905" s="12" t="str">
        <f t="shared" si="1"/>
        <v>{"id":"M6-EyP-12b-E-1-EN-EN","stimulus":"&lt;p&gt;According to a journalist's prediction, the probability that their favorite team will win this year is &lt;span class=\"fr-math-v2 fr-draggable\" contenteditable=\"false\" data-original-math=\"\\(\\text{} \\frac{ {{T1}}}{{{T2}}}\\)\" draggable=\"true\"&gt;\\(\\text{} \\frac{{{T1}}}{{{T2}}}\\)&lt;/span&gt;. Type that probability as a percentage.&lt;/p&gt;","hint":"&lt;p&gt;Rewrite the probability as a fraction with a denominator of 100.&lt;/p&gt;","feedback":"&lt;p&gt;To write the probability as a percentage, you must convert the fraction into another one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100/math.gcd({{Q1}},100)","temp":true},{"name":"A1","function":"{{Q1}}"}],"uniques":true},"algorithm":{"name":"calculateOperation","params":{"method":"equivLiteral","keyboard":"NUMERICAL"}},"template":"&lt;p&gt;The probability is {{response}} %.&lt;/p&gt;"}</v>
      </c>
      <c r="AB905" s="13" t="str">
        <f t="shared" si="2"/>
        <v>M6-EyP-12b-E-1</v>
      </c>
      <c r="AC905" s="13" t="str">
        <f t="shared" si="3"/>
        <v>M6-EyP-12b-E-1-EN</v>
      </c>
      <c r="AD905" s="8" t="s">
        <v>47</v>
      </c>
      <c r="AE905" s="13"/>
      <c r="AF905" s="8" t="s">
        <v>48</v>
      </c>
      <c r="AG905" s="8" t="s">
        <v>49</v>
      </c>
    </row>
    <row r="906" ht="112.5" customHeight="1">
      <c r="A906" s="8" t="s">
        <v>5158</v>
      </c>
      <c r="B906" s="8" t="s">
        <v>5159</v>
      </c>
      <c r="C906" s="8" t="s">
        <v>50</v>
      </c>
      <c r="D906" s="7" t="s">
        <v>36</v>
      </c>
      <c r="E906" s="6"/>
      <c r="F906" s="11" t="s">
        <v>5178</v>
      </c>
      <c r="G906" s="11" t="s">
        <v>5161</v>
      </c>
      <c r="H906" s="10"/>
      <c r="I906" s="6" t="s">
        <v>212</v>
      </c>
      <c r="J906" s="6" t="s">
        <v>168</v>
      </c>
      <c r="K906" s="11" t="s">
        <v>5179</v>
      </c>
      <c r="L906" s="10" t="s">
        <v>5175</v>
      </c>
      <c r="M906" s="13" t="s">
        <v>43</v>
      </c>
      <c r="N906" s="11" t="s">
        <v>5164</v>
      </c>
      <c r="O906" s="11" t="s">
        <v>5176</v>
      </c>
      <c r="P906" s="12"/>
      <c r="Q906" s="13"/>
      <c r="R906" s="12"/>
      <c r="S906" s="12"/>
      <c r="T906" s="12"/>
      <c r="U906" s="12"/>
      <c r="V906" s="12"/>
      <c r="W906" s="12"/>
      <c r="X906" s="13"/>
      <c r="Y906" s="6" t="s">
        <v>4518</v>
      </c>
      <c r="Z906" s="9" t="s">
        <v>5180</v>
      </c>
      <c r="AA906" s="12" t="str">
        <f t="shared" si="1"/>
        <v>{
    "id": "M6-EyP-12b-E-2-EN-EN",
    "stimulus": "&lt;p&gt;Imagine that there are {{T2}} people in a room and {{T1}} of them are named {{Q2}}. If you choose a person at random, what's the probability that their name is {{Q2}}? Typethe answer as a percentage.&lt;/p&gt;",
    "hint": "&lt;p&gt;Rewrite the probability as a fraction with denominator 100.&lt;/p&gt;",
    "feedback": "&lt;p&gt;To write the probability as a percentage, the fraction must be converted to one with a denominator of 100.&lt;/p&gt;&lt;p&gt;Probability = &lt;span class=\"fr-math-v2 fr-draggable\" contenteditable=\"false\" data-original-math=\"\\(\\text{} \\frac{\\text{number of favorable cases}}{\\text{number of possible cases}}\\)\" draggable=\"true\"&gt;\\(\\text{} \\frac{\\text{number of favorable cases}}{\\text{number of possible cases}}\\)&lt;/span&gt; = &lt;span class=\"fr-math-v2 fr-draggable\" contenteditable=\"false\" data-original-math=\"\\(\\text{} \\frac{ {{T1}}}{{{T2}}}\\)\" draggable=\"true\"&gt;\\(\\text{} \\frac{{{T1}}}{{{T2}}}\\)&lt;/span&gt; = &lt;span class=\"fr-math-v2 fr-draggable\" contenteditable=\"false\" data-original-math=\"\\(\\text{} \\frac{ {{Q1}}}{100}\\)\" draggable=\"true\"&gt;\\(\\text{} \\frac{{{Q1}}}{100}\\)&lt;/span&gt; = {{Q1}}%&lt;/p&gt;",
    "seed": {
        "parameters": [
            {
                "name": "Q1",
                "min": 2,
                "max": 98,
                "step": 2
            },
            {
                "name": "Q2",
                "list": [
                    "Mark",
                    "Anthony",
                    "Julius",
                    "Caesar"
                ]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{{response}}%.&lt;/p&gt;"
}</v>
      </c>
      <c r="AB906" s="13" t="str">
        <f t="shared" si="2"/>
        <v>M6-EyP-12b-E-2</v>
      </c>
      <c r="AC906" s="13" t="str">
        <f t="shared" si="3"/>
        <v>M6-EyP-12b-E-2-EN</v>
      </c>
      <c r="AD906" s="8" t="s">
        <v>47</v>
      </c>
      <c r="AE906" s="13"/>
      <c r="AF906" s="8" t="s">
        <v>48</v>
      </c>
      <c r="AG906" s="8" t="s">
        <v>49</v>
      </c>
    </row>
    <row r="907" ht="112.5" customHeight="1">
      <c r="A907" s="8" t="s">
        <v>5158</v>
      </c>
      <c r="B907" s="8" t="s">
        <v>5159</v>
      </c>
      <c r="C907" s="8" t="s">
        <v>50</v>
      </c>
      <c r="D907" s="7" t="s">
        <v>36</v>
      </c>
      <c r="E907" s="6"/>
      <c r="F907" s="11" t="s">
        <v>5181</v>
      </c>
      <c r="G907" s="11" t="s">
        <v>5161</v>
      </c>
      <c r="H907" s="10"/>
      <c r="I907" s="6" t="s">
        <v>212</v>
      </c>
      <c r="J907" s="6" t="s">
        <v>168</v>
      </c>
      <c r="K907" s="10" t="s">
        <v>5182</v>
      </c>
      <c r="L907" s="10" t="s">
        <v>5175</v>
      </c>
      <c r="M907" s="13" t="s">
        <v>43</v>
      </c>
      <c r="N907" s="11" t="s">
        <v>5164</v>
      </c>
      <c r="O907" s="11" t="s">
        <v>5176</v>
      </c>
      <c r="P907" s="12"/>
      <c r="Q907" s="13"/>
      <c r="R907" s="12"/>
      <c r="S907" s="12"/>
      <c r="T907" s="12"/>
      <c r="U907" s="12"/>
      <c r="V907" s="12"/>
      <c r="W907" s="12"/>
      <c r="X907" s="13"/>
      <c r="Y907" s="6" t="s">
        <v>4518</v>
      </c>
      <c r="Z907" s="9" t="s">
        <v>5183</v>
      </c>
      <c r="AA907" s="12" t="str">
        <f t="shared" si="1"/>
        <v>{
    "id": "M6-EyP-12b-E-3-EN-EN",
    "stimulus": "&lt;p&gt;In a very bad store, it is said that {{T1}} of the {{T2}} appliances they have for sale are broken. What is the probability of buying one of these without realizing it? Type the result as a percentage.&lt;/p&gt;",
    "hint": "&lt;p&gt;Rewrite the probability as a fraction with a denominator of 100.&lt;/p&gt;",
    "feedback": "&lt;p&gt;To write the probability as a percentage, you have to convert the fraction to another fraction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
    "seed": {
        "parameters": [
            {
                "name": "Q1",
                "min": 4,
                "max": 52,
                "step": 4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 %.&lt;/p&gt;"
}</v>
      </c>
      <c r="AB907" s="13" t="str">
        <f t="shared" si="2"/>
        <v>M6-EyP-12b-E-3</v>
      </c>
      <c r="AC907" s="13" t="str">
        <f t="shared" si="3"/>
        <v>M6-EyP-12b-E-3-EN</v>
      </c>
      <c r="AD907" s="8" t="s">
        <v>47</v>
      </c>
      <c r="AE907" s="13"/>
      <c r="AF907" s="8" t="s">
        <v>48</v>
      </c>
      <c r="AG907" s="8" t="s">
        <v>49</v>
      </c>
    </row>
    <row r="908" ht="112.5" customHeight="1">
      <c r="A908" s="6" t="s">
        <v>5184</v>
      </c>
      <c r="B908" s="6" t="s">
        <v>5185</v>
      </c>
      <c r="C908" s="13" t="s">
        <v>35</v>
      </c>
      <c r="D908" s="7" t="s">
        <v>36</v>
      </c>
      <c r="E908" s="6"/>
      <c r="F908" s="9" t="s">
        <v>5186</v>
      </c>
      <c r="G908" s="10"/>
      <c r="H908" s="10"/>
      <c r="I908" s="6" t="s">
        <v>212</v>
      </c>
      <c r="J908" s="21" t="s">
        <v>5187</v>
      </c>
      <c r="K908" s="25" t="s">
        <v>5188</v>
      </c>
      <c r="L908" s="24" t="s">
        <v>5189</v>
      </c>
      <c r="M908" s="31" t="s">
        <v>43</v>
      </c>
      <c r="N908" s="24" t="s">
        <v>5131</v>
      </c>
      <c r="O908" s="24" t="s">
        <v>5131</v>
      </c>
      <c r="P908" s="12"/>
      <c r="Q908" s="13"/>
      <c r="R908" s="12"/>
      <c r="S908" s="12"/>
      <c r="T908" s="12"/>
      <c r="U908" s="12"/>
      <c r="V908" s="12"/>
      <c r="W908" s="12"/>
      <c r="X908" s="13"/>
      <c r="Y908" s="6" t="s">
        <v>4518</v>
      </c>
      <c r="Z908" s="9" t="s">
        <v>5190</v>
      </c>
      <c r="AA908" s="12" t="str">
        <f t="shared" si="1"/>
        <v>{
    "id": "M6-EyP-14a-I-1-EN-EN",
    "stimulus": "&lt;p&gt;Mariela has her pairs of socks listed in this table. Indicate whether the following statements are true or false.&lt;/p&gt;\r\n\r\n&lt;table style=\"width:100%\"&gt;&lt;tbody&gt;&lt;tr&gt;&lt;td style=\"width: 50%; background-color: #FEA487; color: rgb(255, 255, 255); text-align: center; vertical-align: middle; font-weight: bold;\"&gt;Type&lt;/td&gt;&lt;td style=\"width: 50%; background-color: #FEA487; color: rgb(255, 255, 255); text-align: center; vertical-align: middle; font-weight: bold;\"&gt;No. of socks&lt;/td&gt;&lt;/tr&gt;&lt;tr&gt;&lt;td style=\"width: 50%; text-align: center; vertical-align: middle;\"&gt;Flowers&lt;/td&gt;&lt;td style=\"width: 50%; text-align: center; vertical-align: middle;\"&gt;{{Q1}}&lt;/td&gt;&lt;/tr&gt;&lt;tr&gt;&lt;td style=\"width: 50%; text-align: center; vertical-align: middle;\"&gt;Plain&lt;/td&gt;&lt;td style=\"width: 50%; text-align: center; vertical-align: middle;\"&gt;{{Q2}}&lt;/td&gt;&lt;/tr&gt;&lt;tr&gt;&lt;td style=\"width: 50%; text-align: center; vertical-align: middle;\"&gt;Polka dots&lt;/td&gt;&lt;td style=\"width: 50%; text-align: center; vertical-align: middle;\"&gt;{{Q3}}&lt;/td&gt;&lt;/tr&gt;&lt;/tbody&gt;&lt;/table&gt;",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"min": 2,
                "max": 7,
                "step": 1
            },
            {
                "name": "Q2",
                "min": 2,
                "max": 7,
                "step": 1
            },
            {
                "name": "Q3",
                "min": 2,
                "max": 7,
                "step": 1
            }
        ],
        "calculated": [
            {
                "name": "T1",
                "function": "{{Q1}}+{{Q2}}+{{Q3}}",
                "temp": true
            },
            {
                "name": "T10",
                "function": "math.gcd({{Q1}},{{T1}})",
                "temp": true
            },
            {
                "name": "T101",
                "function": "{{Q1}}/{{T10}}",
                "temp": true
            },
            {
                "name": "T102",
                "function": "{{T1}}/{{T10}}",
                "temp": true
            },
            {
                "name": "T20",
                "function": "math.gcd({{Q2}},{{T1}})",
                "temp": true
            },
            {
                "name": "T201",
                "function": "{{Q2}}/{{T20}}",
                "temp": true
            },
            {
                "name": "T202",
                "function": "{{T1}}/{{T20}}",
                "temp": true
            },
            {
                "name": "T30",
                "function": "math.gcd({{Q3}},{{T1}})",
                "temp": true
            },
            {
                "name": "T301",
                "function": "{{Q3}}/{{T30}}",
                "temp": true
            },
            {
                "name": "T302",
                "function": "{{T1}}/{{T30}}",
                "temp": true
            },
            {
                "name": "A1",
                "label": "The probability of her choosing a pair of socks with flowers is &lt;span class=\"fr-math-v2 fr-draggable\" contenteditable=\"false\" data-original-math=\"\\(\\frac{{{T101}}}{{{T102}}}\\)\" draggable=\"true\"&gt;\\(\\frac{{{T101}}}{{{T102}}}\\)&lt;/span&gt;"
            },
            {
                "name": "A2",
                "label": "The probability of her choosing a pair of plain socks is &lt;span class=\"fr-math-v2 fr-draggable\" contenteditable=\"false\" data-original-math=\"\\(\\frac{{{T201}}}{{{T202}}}\\)\" draggable=\"true\"&gt;\\(\\frac{{{T201}}}{{{T202}}}\\)&lt;/span&gt;"
            },
            {
                "name": "A3",
                "label": "The probability of her choosing a pair of socks with polka dots is &lt;span class=\"fr-math-v2 fr-draggable\" contenteditable=\"false\" data-original-math=\"\\(\\frac{{{T301}}}{{{T302}}}\\)\" draggable=\"true\"&gt;\\(\\frac{{{T301}}}{{{T302}}}\\)&lt;/span&gt;"
            },
            {
                "name": "A4",
                "label": "The probability of her choosing a pair of socks with squares is 0."
            },
            {
                "name": "A5",
                "label": "The probability of her choosing a pair of socks with flowers is &lt;span class=\"fr-math-v2 fr-draggable\" contenteditable=\"false\" data-original-math=\"\\(\\frac{{{T201}}}{{{T202}}}\\)\" draggable=\"true\"&gt;\\(\\frac{{{T201}}}{{{T202}}}\\)&lt;/span&gt;",
                "incorrect": true,
                "feedback": "Probability of socks with flowers = &lt;span class=\"fr-math-v2 fr-draggable\" contenteditable=\"false\" data-original-math=\"\\(\\frac{{{T101}}}{{{T102}}}\\)\" draggable=\"true\"&gt;\\(\\frac{{{T101}}}{{{T102}}}\\)&lt;/span&gt;"
            },
            {
                "name": "A6",
                "label": "The probability of her choosing a pair of plain socks is &lt;span class=\"fr-math-v2 fr-draggable\" contenteditable=\"false\" data-original-math=\"\\(\\frac{{{T301}}}{{{T302}}}\\)\" draggable=\"true\"&gt;\\(\\frac{{{T301}}}{{{T302}}}\\)&lt;/span&gt;",
                "incorrect": true,
                "feedback": "Probability of plain socks = &lt;span class=\"fr-math-v2 fr-draggable\" contenteditable=\"false\" data-original-math=\"\\(\\frac{{{T201}}}{{{T202}}}\\)\" draggable=\"true\"&gt;\\(\\frac{{{T201}}}{{{T202}}}\\)&lt;/span&gt;"
            },
            {
                "name": "A7",
                "label": "The probability of her choosing a pair of socks with polka dots is &lt;span class=\"fr-math-v2 fr-draggable\" contenteditable=\"false\" data-original-math=\"\\(\\frac{{{T101}}}{{{T102}}}\\)\" draggable=\"true\"&gt;\\(\\frac{{{T101}}}{{{T102}}}\\)&lt;/span&gt;",
                "incorrect": true,
                "feedback": "Probability of socks with polka dots = &lt;span class=\"fr-math-v2 fr-draggable\" contenteditable=\"false\" data-original-math=\"\\(\\frac{{{T301}}}{{{T302}}}\\)\" draggable=\"true\"&gt;\\(\\frac{{{T301}}}{{{T302}}}\\)&lt;/span&gt;"
            }
        ],
        "uniques": true
    },
    "algorithm": {
        "name": "trueFalse",
        "template": "Choice matrix – inline",
        "params": {
            "countCorrect": 2,
            "countIncorrect": 1,
            "options": [
                "True",
                "False"
            ]
        }
    }
}</v>
      </c>
      <c r="AB908" s="13" t="str">
        <f t="shared" si="2"/>
        <v>M6-EyP-14a-I-1</v>
      </c>
      <c r="AC908" s="13" t="str">
        <f t="shared" si="3"/>
        <v>M6-EyP-14a-I-1-EN</v>
      </c>
      <c r="AD908" s="8" t="s">
        <v>47</v>
      </c>
      <c r="AE908" s="13"/>
      <c r="AF908" s="8" t="s">
        <v>48</v>
      </c>
      <c r="AG908" s="8" t="s">
        <v>49</v>
      </c>
    </row>
    <row r="909" ht="112.5" customHeight="1">
      <c r="A909" s="6" t="s">
        <v>5184</v>
      </c>
      <c r="B909" s="6" t="s">
        <v>5185</v>
      </c>
      <c r="C909" s="8" t="s">
        <v>35</v>
      </c>
      <c r="D909" s="7" t="s">
        <v>36</v>
      </c>
      <c r="E909" s="6"/>
      <c r="F909" s="11" t="s">
        <v>5191</v>
      </c>
      <c r="G909" s="10"/>
      <c r="H909" s="10"/>
      <c r="I909" s="6" t="s">
        <v>212</v>
      </c>
      <c r="J909" s="8" t="s">
        <v>1963</v>
      </c>
      <c r="K909" s="11" t="s">
        <v>5192</v>
      </c>
      <c r="L909" s="11" t="s">
        <v>5193</v>
      </c>
      <c r="M909" s="13" t="s">
        <v>43</v>
      </c>
      <c r="N909" s="11" t="s">
        <v>5194</v>
      </c>
      <c r="O909" s="11" t="s">
        <v>5195</v>
      </c>
      <c r="P909" s="12"/>
      <c r="Q909" s="13"/>
      <c r="R909" s="12"/>
      <c r="S909" s="12"/>
      <c r="T909" s="12"/>
      <c r="U909" s="12"/>
      <c r="V909" s="12"/>
      <c r="W909" s="12"/>
      <c r="X909" s="13"/>
      <c r="Y909" s="6" t="s">
        <v>4518</v>
      </c>
      <c r="Z909" s="9" t="s">
        <v>5196</v>
      </c>
      <c r="AA909" s="12" t="str">
        <f t="shared" si="1"/>
        <v>{
    "id": "M6-EyP-14a-I-2-EN-EN",
    "stimulus": "&lt;p&gt;In the following table are the songs that Daniel has on his playlist. Considering that he listens to them in random mode, say whether these statements are true or false.&lt;/p&gt;\r\n\r\n&lt;table style=\"width:100%\"&gt;&lt;tbody&gt;&lt;tr&gt;&lt;td style=\"width: 50%; background-color: #FEA487; color: rgb(255, 255, 255); text-align: center; vertical-align: middle; font-weight: bold;\"&gt;Genre&lt;/td&gt;&lt;td style=\"width: 50%; background-color: #FEA487; color: rgb(255, 255, 255); text-align: center; vertical-align: middle; font-weight: bold;\"&gt;No. of songs&lt;/td&gt;&lt;/tr&gt;&lt;tr&gt;&lt;td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"list": [
                    "rock",
                    "classical music",
                    "rap",
                    "pop",
                    "flamenco"
                ]
            },
            {
                "name": "Q2",
                "list": [
                    "rock",
                    "classical music",
                    "rap",
                    "pop",
                    "flamenco"
                ]
            },
            {
                "name": "Q3",
                "list": [
                    "rock",
                    "classical music",
                    "rap",
                    "pop",
                    "flamenco"
                ]
            },
            {
                "name": "Q4",
                "list": [
                    1,
                    2,
                    3,
                    4,
                    5,
                    6
                ]
            },
            {
                "name": "Q5",
                "list": [
                    1,
                    2,
                    3,
                    4,
                    5,
                    6
                ]
            },
            {
                "name": "Q6",
                "list": [
                    1,
                    2,
                    3,
                    4,
                    5,
                    6
                ]
            }
        ],
        "calculated": [
            {
                "name": "T1",
                "function": "{{Q4}}+{{Q5}}+{{Q6}}",
                "temp": true
            },
            {
                "name": "T2",
                "function": " {{Q4}}/math.gcd({{Q4}},{{T1}})",
                "temp": true
            },
            {
                "name": "T3",
                "function": "{{T1}}/math.gcd({{Q4}},{{T1}})",
                "temp": true
            },
            {
                "name": "T4",
                "function": " {{Q5}}/math.gcd({{Q5}},{{T1}})",
                "temp": true
            },
            {
                "name": "T5",
                "function": "{{T1}}/math.gcd({{Q5}},{{T1}})",
                "temp": true
            },
            {
                "name": "T6",
                "function": " {{Q6}}/math.gcd({{Q6}},{{T1}})",
                "temp": true
            },
            {
                "name": "T7",
                "function": " {{T1}}/math.gcd({{Q6}},{{T1}})",
                "temp": true
            },
            {
                "name": "A1",
                "label": "The probability that the 1st song played is {{Q1}} is &lt;span class=\"fr-math-v2 fr-draggable\" contenteditable=\"false\" data-original-math=\"\\(\\frac{{{T2}}}{{{T3}}}\\)\" draggable=\"true\"&gt;\\(\\frac{{{T2}}}{{{T3}}}\\)&lt;/span&gt;"
            },
            {
                "name": "A2",
                "label": "The probability that the 1st song played is {{Q2}} is &lt;span class=\"fr-math-v2 fr-draggable\" contenteditable=\"false\" data-original-math=\"\\(\\frac{{{T4}}}{{{T5}}}\\)\" draggable=\"true\"&gt;\\(\\frac{{{T4}}}{{{T5}}}\\)&lt;/span&gt;"
            },
            {
                "name": "A3",
                "label": "The probability that the 1st song played is {{Q3}} is &lt;span class=\"fr-math-v2 fr-draggable\" contenteditable=\"false\" data-original-math=\"\\(\\frac{{{T6}}}{{{T7}}}\\)\" draggable=\"true\"&gt;\\(\\frac{{{T6}}}{{{T7}}}\\)&lt;/span&gt;"
            },
            {
                "name": "A4",
                "label": "The probability that the 1st song played is {{Q1}} is &lt;span class=\"fr-math-v2 fr-draggable\" contenteditable=\"false\" data-original-math=\"\\(\\frac{{{T6}}}{{{T7}}}\\)\" draggable=\"true\"&gt;\\(\\frac{{{T6}}}{{{T7}}}\\)&lt;/span&gt;",
                "incorrect": true,
                "feedback": " The probability of {{Q1}} being played is &lt;span class=\"fr-math-v2 fr-draggable\" contenteditable=\"false\" data-original-math=\"\\(\\frac{{{T2}}}{{{T3}}}\\)\" draggable=\"true\"&gt;\\(\\frac{{{T2}}}{{{T3}}}\\)&lt;/span&gt;."
            },
            {
                "name": "A5",
                "label": "The probability that the 1st song played is {{Q2}} is &lt;span class=\"fr-math-v2 fr-draggable\" contenteditable=\"false\" data-original-math=\"\\(\\frac{{{T2}}}{{{T3}}}\\)\" draggable=\"true\"&gt;\\(\\frac{{{T2}}}{{{T3}}}\\)&lt;/span&gt;",
                "incorrect": true,
                "feedback": "The probability of {{Q2}} being played is &lt;span class=\"fr-math-v2 fr-draggable\" contenteditable=\"false\" data-original-math=\"\\(\\frac{{{T4}}}{{{T5}}}\\)\" draggable=\"true\"&gt;\\(\\frac{{{T4}}}{{{T5}}}\\)&lt;/span&gt;"
            },
            {
                "name": "A6",
                "label": "The probability that the 1st song played is {{Q3}} is &lt;span class=\"fr-math-v2 fr-draggable\" contenteditable=\"false\" data-original-math=\"\\(\\frac{{{T4}}}{{{T5}}}\\)\" draggable=\"true\"&gt;\\(\\frac{{{T4}}}{{{T5}}}\\)&lt;/span&gt;",
                "incorrect": true,
                "feedback": "The probability of {{Q3}} being played is &lt;span class=\"fr-math-v2 fr-draggable\" contenteditable=\"false\" data-original-math=\"\\(\\frac{{{T6}}}{{{T7}}}\\)\" draggable=\"true\"&gt;\\(\\frac{{{T6}}}{{{T7}}}\\)&lt;/span&gt;"
            }
        ],
        "uniques": true
    },
    "algorithm": {
        "name": "trueFalse",
        "template": "Choice matrix – inline",
        "params": {
            "countCorrect": 1,
            "countIncorrect": 2,
            "options": [
                "True",
                "False"
            ]
        }
    }
}</v>
      </c>
      <c r="AB909" s="13" t="str">
        <f t="shared" si="2"/>
        <v>M6-EyP-14a-I-2</v>
      </c>
      <c r="AC909" s="13" t="str">
        <f t="shared" si="3"/>
        <v>M6-EyP-14a-I-2-EN</v>
      </c>
      <c r="AD909" s="8" t="s">
        <v>47</v>
      </c>
      <c r="AE909" s="13"/>
      <c r="AF909" s="8" t="s">
        <v>48</v>
      </c>
      <c r="AG909" s="8" t="s">
        <v>49</v>
      </c>
    </row>
    <row r="910" ht="112.5" customHeight="1">
      <c r="A910" s="6" t="s">
        <v>5184</v>
      </c>
      <c r="B910" s="6" t="s">
        <v>5185</v>
      </c>
      <c r="C910" s="8" t="s">
        <v>35</v>
      </c>
      <c r="D910" s="7" t="s">
        <v>36</v>
      </c>
      <c r="E910" s="6"/>
      <c r="F910" s="11" t="s">
        <v>5197</v>
      </c>
      <c r="G910" s="10"/>
      <c r="H910" s="10"/>
      <c r="I910" s="6"/>
      <c r="J910" s="8" t="s">
        <v>1963</v>
      </c>
      <c r="K910" s="11" t="s">
        <v>5198</v>
      </c>
      <c r="L910" s="11" t="s">
        <v>5199</v>
      </c>
      <c r="M910" s="13" t="s">
        <v>43</v>
      </c>
      <c r="N910" s="11" t="s">
        <v>5194</v>
      </c>
      <c r="O910" s="24" t="s">
        <v>5200</v>
      </c>
      <c r="P910" s="12"/>
      <c r="Q910" s="13"/>
      <c r="R910" s="12"/>
      <c r="S910" s="12"/>
      <c r="T910" s="12"/>
      <c r="U910" s="12"/>
      <c r="V910" s="12"/>
      <c r="W910" s="12"/>
      <c r="X910" s="13"/>
      <c r="Y910" s="6" t="s">
        <v>4518</v>
      </c>
      <c r="Z910" s="9" t="s">
        <v>5201</v>
      </c>
      <c r="AA910" s="12" t="str">
        <f t="shared" si="1"/>
        <v>{"id":"M6-EyP-14a-I-3-EN-EN","stimulus":"&lt;p&gt;Nina wants to leave the choice of cake she is going to buy for her granddaughter to chance. Therefore, she has asked the baker to choose which one she should take. Observe this table with the cakes from the bakery and select if the following statements are true or false.&lt;/p&gt;\r\n\r\n&lt;table style=\"width:100%\"&gt;&lt;tbody&gt;&lt;tr&gt;&lt;td style=\"width: 50%; background-color: #BDB1FB; color: rgb(255, 255, 255); text-align: center; vertical-align: middle; font-weight: bold;\"&gt;Type&lt;/td&gt;&lt;td style=\"width: 50%; background-color: #BDB1FB; color: rgb(255, 255, 255); text-align: center; vertical-align: middle; font-weight: bold;\"&gt;No. of cakes&lt;/td&gt;&lt;/tr&gt;&lt;tr&gt;&lt;td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middle;\"&gt;{{Q6}}&lt;/td&gt;&lt;/tr&gt;&lt;/tbody&gt;&lt;/table&gt;","hint":"Probability of an event = &lt;span class=\"fr-math-v2 fr-draggable\" contenteditable=\"false\" data-original-math=\"\\(\\text{} \\frac{\\text{no. of favorable cases}}{\\text{no. of possible cases}}\\)\" draggable=\"true\"&gt;\\(\\text{} \\frac{\\text{no. of favorable cases}}{\\text{no. of possible cases}}\\)&lt;/span&gt;","feedback":"Probability of an event = &lt;span class=\"fr-math-v2 fr-draggable\" contenteditable=\"false\" data-original-math=\"\\(\\text{} \\frac{\\text{no. of favorable cases}}{\\text{no. of possible cases}}\\)\" draggable=\"true\"&gt;\\(\\text{} \\frac{\\text{no. of favorable cases}}{\\text{no. of possible cases}}\\)&lt;/span&gt;","seed":{"parameters":[{"name":"Q1","list":["chocolate","carrot","raspberry","apple","cheese"]},{"name":"Q2","list":["chocolate","carrot","raspberry","apple","cheese"]},{"name":"Q3","list":["chocolate","carrot","raspberry","apple","cheese"]},{"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{{T1}}/math.gcd({{Q6}},{{T1}})","temp":true},{"name":"A1","label":"The probability of buying a {{Q1}} cake is &lt;span class=\"fr-math-v2 fr-draggable\" contenteditable=\"false\" data-original-math=\"\\(\\frac{{{T2}}}{{{T3}}}\\)\" draggable=\"true\"&gt;\\(\\frac{{{T2}}}{{{T3}}}\\)&lt;/span&gt;"},{"name":"A2","label":"The probability of buying a {{Q2}} cake is &lt;span class=\"fr-math-v2 fr-draggable\" contenteditable=\"false\" data-original-math=\"\\(\\frac{{{T4}}}{{{T5}}}\\)\" draggable=\"true\"&gt;\\(\\frac{{{T4}}}{{{T5}}}\\)&lt;/span&gt;"},{"name":"A3","label":"The probability of buying a {{Q3}} cake is &lt;span class=\"fr-math-v2 fr-draggable\" contenteditable=\"false\" data-original-math=\"\\(\\frac{{{T6}}}{{{T7}}}\\)\" draggable=\"true\"&gt;\\(\\frac{{{T6}}}{{{T7}}}\\)&lt;/span&gt;"},{"name":"A4","label":"The probability of buying a {{Q1}} cake is &lt;span class=\"fr-math-v2 fr-draggable\" contenteditable=\"false\" data-original-math=\"\\(\\frac{{{T6}}}{{{T7}}}\\)\" draggable=\"true\"&gt;\\(\\frac{{{T6}}}{{{T7}}}\\)&lt;/span&gt;","incorrect":true,"feedback":" The probability of buying this cake is &lt;span class=\"fr-math-v2 fr-draggable\" contenteditable=\"false\" data-original-math=\"\\(\\frac{{{T2}}}{{{T3}}}\\)\" draggable=\"true\"&gt;\\(\\frac{{{T2}}}{{{T3}}}\\)&lt;/span&gt;."},{"name":"A5","label":"The probability of buying a {{Q2}} cake is &lt;span class=\"fr-math-v2 fr-draggable\" contenteditable=\"false\" data-original-math=\"\\(\\frac{{{T2}}}{{{T3}}}\\)\" draggable=\"true\"&gt;\\(\\frac{{{T2}}}{{{T3}}}\\)&lt;/span&gt;","incorrect":true,"feedback":" The probability of buying this cake is &lt;span class=\"fr-math-v2 fr-draggable\" contenteditable=\"false\" data-original-math=\"\\(\\frac{{{T4}}}{{{T5}}}\\)\" draggable=\"true\"&gt;\\(\\frac{{{T4}}}{{{T5}}}\\)&lt;/span&gt;"},{"name":"A6","label":"The probability of buying a {{Q3}} cake is &lt;span class=\"fr-math-v2 fr-draggable\" contenteditable=\"false\" data-original-math=\"\\(\\frac{{{T4}}}{{{T5}}}\\)\" draggable=\"true\"&gt;\\(\\frac{{{T4}}}{{{T5}}}\\)&lt;/span&gt;","incorrect":true,"feedback":" The probability of buying this cake is &lt;span class=\"fr-math-v2 fr-draggable\" contenteditable=\"false\" data-original-math=\"\\(\\frac{{{T6}}}{{{T7}}}\\)\" draggable=\"true\"&gt;\\(\\frac{{{T6}}}{{{T7}}}\\)&lt;/span&gt;"}],"uniques":true},"algorithm":{"name":"trueFalse","template":"Choice matrix – inline","params":{"countCorrect":1,"countIncorrect":2,"options":["True","False"]}}}</v>
      </c>
      <c r="AB910" s="13" t="str">
        <f t="shared" si="2"/>
        <v>M6-EyP-14a-I-3</v>
      </c>
      <c r="AC910" s="13" t="str">
        <f t="shared" si="3"/>
        <v>M6-EyP-14a-I-3-EN</v>
      </c>
      <c r="AD910" s="8" t="s">
        <v>47</v>
      </c>
      <c r="AE910" s="13"/>
      <c r="AF910" s="8" t="s">
        <v>48</v>
      </c>
      <c r="AG910" s="8" t="s">
        <v>49</v>
      </c>
    </row>
    <row r="911" ht="112.5" customHeight="1">
      <c r="A911" s="6" t="s">
        <v>5184</v>
      </c>
      <c r="B911" s="6" t="s">
        <v>5185</v>
      </c>
      <c r="C911" s="8" t="s">
        <v>50</v>
      </c>
      <c r="D911" s="7" t="s">
        <v>36</v>
      </c>
      <c r="E911" s="6"/>
      <c r="F911" s="9" t="s">
        <v>5202</v>
      </c>
      <c r="G911" s="11" t="s">
        <v>5203</v>
      </c>
      <c r="H911" s="10"/>
      <c r="I911" s="6" t="s">
        <v>212</v>
      </c>
      <c r="J911" s="8" t="s">
        <v>168</v>
      </c>
      <c r="K911" s="24" t="s">
        <v>5204</v>
      </c>
      <c r="L911" s="24" t="s">
        <v>5205</v>
      </c>
      <c r="M911" s="31" t="s">
        <v>43</v>
      </c>
      <c r="N911" s="24" t="s">
        <v>5131</v>
      </c>
      <c r="O911" s="24" t="s">
        <v>5206</v>
      </c>
      <c r="P911" s="12"/>
      <c r="Q911" s="13"/>
      <c r="R911" s="12"/>
      <c r="S911" s="12"/>
      <c r="T911" s="12"/>
      <c r="U911" s="12"/>
      <c r="V911" s="12"/>
      <c r="W911" s="12"/>
      <c r="X911" s="13"/>
      <c r="Y911" s="6" t="s">
        <v>4518</v>
      </c>
      <c r="Z911" s="9" t="s">
        <v>5207</v>
      </c>
      <c r="AA911" s="12" t="str">
        <f t="shared" si="1"/>
        <v>{"id":"M6-EyP-14a-E-1-EN-EN","stimulus":"&lt;p&gt;Jake has placed the colored balls in a box as shown in the following table. What is the probability of drawing a {{Q12}} ball? Simplify the fraction if necessary.&lt;/p&gt;\r\n\r\n&lt;table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bold;\"&gt;No. of balls&lt;/td&gt;&lt;/tr&gt;&lt;tr&gt;&lt;td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{{Q12}} ball = &lt;span class=\"fr-math-v2 fr-draggable\" contenteditable=\"false\" data-original-math=\"\\(\\text{\\frac{\\text{no. of {{Q12}} colored balls}}{\\text{total no. of balls}}\\)\" draggable=\"true\"&gt;\\(\\text{} \\frac{\\text{no. of {{Q12}} colored balls}}{\\text{total no. of balls}}\\)&lt;/span&gt;&lt;/p&gt;","seed":{"parameters":[{"name":"Q1","min":2,"max":10,"step":1},{"name":"Q2","min":2,"max":10,"step":1},{"name":"Q3","min":2,"max":10,"step":1},{"name":"Q4","min":2,"max":10,"step":1},{"name":"Q5","min":2,"max":10,"step":1},{"name":"Q11","list":["red","green","yellow","blue","white","black"]},{"name":"Q12","list":["red","green","yellow","blue","white","black"]},{"name":"Q13","list":["red","green","yellow","blue","white","black"]},{"name":"Q14","list":["red","green","yellow","blue","white","black"]},{"name":"Q15","list":["red","green","yellow","blue","white","black"]}],"calculated":[{"name":"T1","function":"{{Q1}}+{{Q2}}+{{Q3}}+{{Q4}}+{{Q5}}","temp":true},{"name":"T2","function":"math.gcd({{Q2}},{{T1}})","temp":true},{"name":"T11","function":"{{Q2}}/{{T2}}","temp":true},{"name":"T12","function":"{{T1}}/{{T2}}","temp":true},{"name":"A1","function":"\\frac{{{T11}}}{{{T12}}}"}],"uniques":true},"algorithm":{"name":"calculateOperation","params":{"method":"equivLiteral","keyboard":"INTERMEDIATE"}},"template":"&lt;p&gt;The probability is {{response}}.&lt;/p&gt;"}</v>
      </c>
      <c r="AB911" s="13" t="str">
        <f t="shared" si="2"/>
        <v>M6-EyP-14a-E-1</v>
      </c>
      <c r="AC911" s="13" t="str">
        <f t="shared" si="3"/>
        <v>M6-EyP-14a-E-1-EN</v>
      </c>
      <c r="AD911" s="8" t="s">
        <v>47</v>
      </c>
      <c r="AE911" s="13"/>
      <c r="AF911" s="8" t="s">
        <v>48</v>
      </c>
      <c r="AG911" s="8" t="s">
        <v>49</v>
      </c>
    </row>
    <row r="912" ht="112.5" customHeight="1">
      <c r="A912" s="6" t="s">
        <v>5184</v>
      </c>
      <c r="B912" s="6" t="s">
        <v>5185</v>
      </c>
      <c r="C912" s="8" t="s">
        <v>50</v>
      </c>
      <c r="D912" s="7" t="s">
        <v>36</v>
      </c>
      <c r="E912" s="6"/>
      <c r="F912" s="9" t="s">
        <v>5208</v>
      </c>
      <c r="G912" s="11" t="s">
        <v>5203</v>
      </c>
      <c r="H912" s="10"/>
      <c r="I912" s="6" t="s">
        <v>212</v>
      </c>
      <c r="J912" s="8" t="s">
        <v>168</v>
      </c>
      <c r="K912" s="24" t="s">
        <v>5209</v>
      </c>
      <c r="L912" s="24" t="s">
        <v>5210</v>
      </c>
      <c r="M912" s="13" t="s">
        <v>43</v>
      </c>
      <c r="N912" s="24" t="s">
        <v>5131</v>
      </c>
      <c r="O912" s="11" t="s">
        <v>5211</v>
      </c>
      <c r="P912" s="12"/>
      <c r="Q912" s="13"/>
      <c r="R912" s="12"/>
      <c r="S912" s="12"/>
      <c r="T912" s="12"/>
      <c r="U912" s="12"/>
      <c r="V912" s="12"/>
      <c r="W912" s="12"/>
      <c r="X912" s="13"/>
      <c r="Y912" s="6" t="s">
        <v>4518</v>
      </c>
      <c r="Z912" s="9" t="s">
        <v>5212</v>
      </c>
      <c r="AA912" s="12" t="str">
        <f t="shared" si="1"/>
        <v>{
    "id": "M6-EyP-14a-E-2-EN-EN",
    "stimulus": "&lt;p&gt;Sandra has in her closet the shirts from the following table. What is the probability that she chooses a {{Q13}}? Simplify the fraction if necessary.&lt;/p&gt;\r\n\r\n&lt;table style=\"width:100%\"&gt;&lt;tbody&gt;&lt;tr&gt;&lt;td style=\"width: 50%; background-color: #C77CB7; color: rgb(255, 255, 255); text-align: center; vertical-align: middle; font-weight: bold;\"&gt;Fabric&lt;/td&gt;&lt;td style=\"width: 50%; background-color: #C77CB7; color: rgb(255, 255, 255); text-align: center; vertical-align: middle; font-weight: bold;\"&gt;Number of shirts&lt;/td&gt;&lt;/tr&gt;&lt;tr&gt;&lt;td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
    "hint": "&lt;p&gt;Probability of an event = &lt;span class=\"fr-math-v2 fr-draggable\" contenteditable=\"false\" data-original-math=\"\\(\\text{} \\frac{\\text{n.º of favorable cases}}{\\text{n.º of possible cases}}\\)\" draggable=\"true\"&gt;\\(\\text{} \\frac{\\text{n.º of favorable cases}}{\\text{n.º of possible cases}}\\)&lt;/span&gt;&lt;/p&gt;",
    "feedback": "&lt;p&gt;Probability of a {{Q13}} shirt = &lt;span class=\"fr-math-v2 fr-draggable\" contenteditable=\"false\" data-original-math=\"\\(\\text{} \\frac{\\text{n.º of {{Q13}} shirts}}{\\text{total number of shirts}}\\)\" draggable=\"true\"&gt;\\(\\text{} \\frac{\\text{n.º of {{Q13}} shirts}}{\\text{total number of shirts}}\\)&lt;/span&gt;&lt;/p&gt;",
    "seed": {
        "parameters": [
            {
                "name": "Q1",
                "min": 2,
                "max": 7,
                "step": 1
            },
            {
                "name": "Q2",
                "min": 2,
                "max": 7,
                "step": 1
            },
            {
                "name": "Q3",
                "min": 2,
                "max": 7,
                "step": 1
            },
            {
                "name": "Q11",
                "list": [
                    "linen",
                    "cotton",
                    "flannel",
                    "poplin"
                ]
            },
            {
                "name": "Q12",
                "list": [
                    "linen",
                    "cotton",
                    "flannel",
                    "poplin"
                ]
            },
            {
                "name": "Q13",
                "list": [
                    "linen",
                    "cotton",
                    "flannel",
                    "poplin"
                ]
            }
        ],
        "calculated": [
            {
                "name": "T1",
                "function": "{{Q1}}+{{Q2}}+{{Q3}}",
                "temp": true
            },
            {
                "name": "T2",
                "function": "math.gcd({{Q3}},{{T1}})",
                "temp": true
            },
            {
                "name": "T11",
                "function": "{{Q3}}/{{T2}}",
                "temp": true
            },
            {
                "name": "T12",
                "function": "{{T1}}/{{T2}}",
                "temp": true
            },
            {
                "name": "A1",
                "label": "{function}}",
                "function": "\\frac{{{T11}}}{{{T12}}}"
            }
        ],
        "uniques": true
    },
    "algorithm": {
        "name": "calculateOperation",
        "params": {
            "method": "equivLiteral",
            "keyboard": "INTERMEDIATE"
        }
    },
    "template": "&lt;p&gt;The probability is {{response}}.&lt;/p&gt;"
}</v>
      </c>
      <c r="AB912" s="13" t="str">
        <f t="shared" si="2"/>
        <v>M6-EyP-14a-E-2</v>
      </c>
      <c r="AC912" s="13" t="str">
        <f t="shared" si="3"/>
        <v>M6-EyP-14a-E-2-EN</v>
      </c>
      <c r="AD912" s="8" t="s">
        <v>47</v>
      </c>
      <c r="AE912" s="13"/>
      <c r="AF912" s="8" t="s">
        <v>48</v>
      </c>
      <c r="AG912" s="8" t="s">
        <v>49</v>
      </c>
    </row>
    <row r="913" ht="112.5" customHeight="1">
      <c r="A913" s="6" t="s">
        <v>5184</v>
      </c>
      <c r="B913" s="6" t="s">
        <v>5185</v>
      </c>
      <c r="C913" s="8" t="s">
        <v>50</v>
      </c>
      <c r="D913" s="7" t="s">
        <v>36</v>
      </c>
      <c r="E913" s="6"/>
      <c r="F913" s="9" t="s">
        <v>5213</v>
      </c>
      <c r="G913" s="11" t="s">
        <v>5203</v>
      </c>
      <c r="H913" s="10"/>
      <c r="I913" s="6" t="s">
        <v>212</v>
      </c>
      <c r="J913" s="8" t="s">
        <v>168</v>
      </c>
      <c r="K913" s="24" t="s">
        <v>5214</v>
      </c>
      <c r="L913" s="24" t="s">
        <v>5215</v>
      </c>
      <c r="M913" s="13" t="s">
        <v>43</v>
      </c>
      <c r="N913" s="24" t="s">
        <v>5131</v>
      </c>
      <c r="O913" s="11" t="s">
        <v>5216</v>
      </c>
      <c r="P913" s="12"/>
      <c r="Q913" s="13"/>
      <c r="R913" s="12"/>
      <c r="S913" s="12"/>
      <c r="T913" s="12"/>
      <c r="U913" s="12"/>
      <c r="V913" s="12"/>
      <c r="W913" s="12"/>
      <c r="X913" s="13"/>
      <c r="Y913" s="6" t="s">
        <v>4518</v>
      </c>
      <c r="Z913" s="9" t="s">
        <v>5217</v>
      </c>
      <c r="AA913" s="12" t="str">
        <f t="shared" si="1"/>
        <v>{"id":"M6-EyP-14a-E-3-EN-EN","stimulus":"&lt;p&gt;In an aquarium store, there are as many colored fish as shown in this table. What is the probability that a customer chooses a {{Q14}} fish? Simplify the fraction if necessary.&lt;/p&gt;\r\n\r\n&lt;table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bold;\"&gt;No. of fish&lt;/td&gt;&lt;/tr&gt;&lt;tr&gt;&lt;td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{{Q14}} fish = &lt;span class=\"fr-math-v2 fr-draggable\" contenteditable=\"false\" data-original-math=\"\\(\\text{} = \\frac{\\text{no. of {{Q14}} colored fish}}{\\text{total number of fish}}\\)\" draggable=\"true\"&gt;\\(\\text{} \\frac{\\text{no. of {{Q14}} colored fish}}{\\text{total number of fish}}\\)&lt;/span&gt;&lt;/p&gt;","seed":{"parameters":[{"name":"Q1","min":2,"max":10,"step":1},{"name":"Q2","min":2,"max":10,"step":1},{"name":"Q3","min":2,"max":10,"step":1},{"name":"Q4","min":2,"max":10,"step":1},{"name":"Q5","min":2,"max":10,"step":1},{"name":"Q11","list":["red","orange","blue","yellow","black","white"]},{"name":"Q12","list":["red","orange","blue","yellow","black","white"]},{"name":"Q13","list":["red","orange","blue","yellow","black","white"]},{"name":"Q14","list":["red","orange","blue","yellow","black","white"]},{"name":"Q15","list":["red","orange","blue","yellow","black","white"]}],"calculated":[{"name":"T1","function":"{{Q1}}+{{Q2}}+{{Q3}}+{{Q4}}+{{Q5}}","temp":true},{"name":"T2","function":"math.gcd({{Q4}},{{T1}})","temp":true},{"name":"T11","function":"{{Q4}}/{{T2}}","temp":true},{"name":"T12","function":"{{T1}}/{{T2}}","temp":true},{"name":"A1","label":"{{function}}","function":"\\frac{{{T11}}}{{{T12}}}"}],"uniques":true},"algorithm":{"name":"calculateOperation","params":{"method":"equivLiteral","keyboard":"INTERMEDIATE"}},"template":"&lt;p&gt;The probability is {{response}}.&lt;/p&gt;"}</v>
      </c>
      <c r="AB913" s="13" t="str">
        <f t="shared" si="2"/>
        <v>M6-EyP-14a-E-3</v>
      </c>
      <c r="AC913" s="13" t="str">
        <f t="shared" si="3"/>
        <v>M6-EyP-14a-E-3-EN</v>
      </c>
      <c r="AD913" s="8" t="s">
        <v>47</v>
      </c>
      <c r="AE913" s="13"/>
      <c r="AF913" s="8" t="s">
        <v>48</v>
      </c>
      <c r="AG913" s="8" t="s">
        <v>49</v>
      </c>
    </row>
    <row r="914" ht="112.5" customHeight="1">
      <c r="A914" s="6" t="s">
        <v>5218</v>
      </c>
      <c r="B914" s="6" t="s">
        <v>5219</v>
      </c>
      <c r="C914" s="13" t="s">
        <v>35</v>
      </c>
      <c r="D914" s="7" t="s">
        <v>36</v>
      </c>
      <c r="E914" s="6"/>
      <c r="F914" s="9" t="s">
        <v>5220</v>
      </c>
      <c r="G914" s="25"/>
      <c r="H914" s="25"/>
      <c r="I914" s="17" t="s">
        <v>212</v>
      </c>
      <c r="J914" s="21" t="s">
        <v>262</v>
      </c>
      <c r="K914" s="25"/>
      <c r="L914" s="24" t="s">
        <v>5221</v>
      </c>
      <c r="M914" s="31" t="s">
        <v>43</v>
      </c>
      <c r="N914" s="24" t="s">
        <v>5222</v>
      </c>
      <c r="O914" s="24" t="s">
        <v>5222</v>
      </c>
      <c r="P914" s="12"/>
      <c r="Q914" s="13"/>
      <c r="R914" s="12"/>
      <c r="S914" s="12"/>
      <c r="T914" s="12"/>
      <c r="U914" s="12"/>
      <c r="V914" s="12"/>
      <c r="W914" s="12"/>
      <c r="X914" s="13"/>
      <c r="Y914" s="6" t="s">
        <v>4518</v>
      </c>
      <c r="Z914" s="9" t="s">
        <v>5223</v>
      </c>
      <c r="AA914" s="12" t="str">
        <f t="shared" si="1"/>
        <v>{"id":"M6-EyP-14b-I-1-EN-EN","stimulus":"&lt;p&gt;Select the most likely outcome when rolling a 6-sided die.&lt;/p&gt;","hint":"&lt;p&gt;If the possible cases are the same, an event is more likely if it has a higher number of favorable cases.&lt;/p&gt;","feedback":"&lt;p&gt;If the possible cases are the same, an event is more likely if it has a higher number of favorable cases.&lt;/p&gt;","seed":{"parameters":[],"calculated":[{"name":"A1","label":"Get a 1.","incorrect":true},{"name":"A2","label":"Get a 2.","incorrect":true},{"name":"A3","label":"Get a 3.","incorrect":true},{"name":"A4","label":"Get a 4.","incorrect":true},{"name":"A5","label":"Get a 5.","incorrect":true},{"name":"A6","label":"Get a 6.","incorrect":true},{"name":"A7","label":"Get a 1 or a 2.","incorrect":true},{"name":"A8","label":"Get a 3 or a 5.","incorrect":true},{"name":"A9","label":"Get a 1 or a 6.","incorrect":true},{"name":"A10","label":"Get a 5 or a 6.","incorrect":true},{"name":"A11","label":"Get a 2 or a 3.","incorrect":true},{"name":"A12","label":"Get a 4 or a 5.","incorrect":true},{"name":"A13","label":"Get an odd number."},{"name":"A14","label":"Get an even number."},{"name":"A15","label":"Get a number greater than 2."},{"name":"A16","label":"Get a number less than 5."},{"name":"A17","label":"Get a number different from 1."},{"name":"A18","label":"Get a number different from 2."},{"name":"A19","label":"Get a number different from 3."},{"name":"A20","label":"Get a number different from 4."},{"name":"A21","label":"Get a number different from 5."},{"name":"A22","label":"Get a number different from 6."}],"uniques":true},"algorithm":{"name":"trueFalse","template":"Multiple choice – standard","params":{"countCorrect":1,"countIncorrect":2,"showCheckIcon":true}}}</v>
      </c>
      <c r="AB914" s="13" t="str">
        <f t="shared" si="2"/>
        <v>M6-EyP-14b-I-1</v>
      </c>
      <c r="AC914" s="13" t="str">
        <f t="shared" si="3"/>
        <v>M6-EyP-14b-I-1-EN</v>
      </c>
      <c r="AD914" s="8" t="s">
        <v>47</v>
      </c>
      <c r="AE914" s="13"/>
      <c r="AF914" s="8" t="s">
        <v>48</v>
      </c>
      <c r="AG914" s="8" t="s">
        <v>49</v>
      </c>
    </row>
    <row r="915" ht="112.5" customHeight="1">
      <c r="A915" s="6" t="s">
        <v>5218</v>
      </c>
      <c r="B915" s="6" t="s">
        <v>5219</v>
      </c>
      <c r="C915" s="13" t="s">
        <v>50</v>
      </c>
      <c r="D915" s="7" t="s">
        <v>36</v>
      </c>
      <c r="E915" s="6"/>
      <c r="F915" s="9" t="s">
        <v>5224</v>
      </c>
      <c r="G915" s="10"/>
      <c r="H915" s="10"/>
      <c r="I915" s="6" t="s">
        <v>212</v>
      </c>
      <c r="J915" s="8" t="s">
        <v>1971</v>
      </c>
      <c r="K915" s="25" t="s">
        <v>5225</v>
      </c>
      <c r="L915" s="24" t="s">
        <v>5226</v>
      </c>
      <c r="M915" s="31" t="s">
        <v>43</v>
      </c>
      <c r="N915" s="24" t="s">
        <v>5222</v>
      </c>
      <c r="O915" s="24" t="s">
        <v>5222</v>
      </c>
      <c r="P915" s="12"/>
      <c r="Q915" s="13"/>
      <c r="R915" s="12"/>
      <c r="S915" s="12"/>
      <c r="T915" s="12"/>
      <c r="U915" s="12"/>
      <c r="V915" s="12"/>
      <c r="W915" s="12"/>
      <c r="X915" s="13"/>
      <c r="Y915" s="6" t="s">
        <v>4518</v>
      </c>
      <c r="Z915" s="9" t="s">
        <v>5227</v>
      </c>
      <c r="AA915" s="12" t="str">
        <f t="shared" si="1"/>
        <v>{"id":"M6-EyP-14b-E-1-EN-EN","stimulus":"&lt;p&gt;At a carnival, there is a wheel divided into {{T1}} sections used to raffle prizes among the audience. {{Q1}} of its sections are green, {{Q2}} are yellow, and {{Q3}} are purple. Drag and put these events in order from lowest to highest probability. Do it from top to bottom.&lt;/p&gt;","hint":"&lt;p&gt;If the possible cases are the same, an event is more probable if it has a greater number of favorable cases.&lt;/p&gt;","feedback":"&lt;p&gt;If the possible cases are the same, an event is more probable if it has a greater number of favorable cases.&lt;/p&gt;","seed":{"parameters":[{"name":"Q1","min":2,"max":10,"step":1},{"name":"Q2","min":2,"max":10,"step":1},{"name":"Q3","min":2,"max":10,"step":1}],"calculated":[{"name":"T1","function":"{{Q1}}+{{Q2}}+{{Q3}}","temp":true},{"name":"A1","function":"{{Q1}}","label":"Green section"},{"name":"A2","function":"{{Q2}}","label":"Yellow section"},{"name":"A3","function":"{{Q3}}","label":"Purple section"}],"uniques":true},"algorithm":{"name":"orderNumbers","params":{"order":"asc"}}}</v>
      </c>
      <c r="AB915" s="13" t="str">
        <f t="shared" si="2"/>
        <v>M6-EyP-14b-E-1</v>
      </c>
      <c r="AC915" s="13" t="str">
        <f t="shared" si="3"/>
        <v>M6-EyP-14b-E-1-EN</v>
      </c>
      <c r="AD915" s="8" t="s">
        <v>47</v>
      </c>
      <c r="AE915" s="13"/>
      <c r="AF915" s="8" t="s">
        <v>48</v>
      </c>
      <c r="AG915" s="8" t="s">
        <v>49</v>
      </c>
    </row>
    <row r="916" ht="112.5" customHeight="1">
      <c r="A916" s="6" t="s">
        <v>5218</v>
      </c>
      <c r="B916" s="6" t="s">
        <v>5219</v>
      </c>
      <c r="C916" s="13" t="s">
        <v>50</v>
      </c>
      <c r="D916" s="7" t="s">
        <v>36</v>
      </c>
      <c r="E916" s="6"/>
      <c r="F916" s="9" t="s">
        <v>5228</v>
      </c>
      <c r="G916" s="10"/>
      <c r="H916" s="10"/>
      <c r="I916" s="6" t="s">
        <v>212</v>
      </c>
      <c r="J916" s="8" t="s">
        <v>1971</v>
      </c>
      <c r="K916" s="25" t="s">
        <v>5225</v>
      </c>
      <c r="L916" s="24" t="s">
        <v>5229</v>
      </c>
      <c r="M916" s="31" t="s">
        <v>43</v>
      </c>
      <c r="N916" s="24" t="s">
        <v>5222</v>
      </c>
      <c r="O916" s="24" t="s">
        <v>5222</v>
      </c>
      <c r="P916" s="12"/>
      <c r="Q916" s="13"/>
      <c r="R916" s="12"/>
      <c r="S916" s="12"/>
      <c r="T916" s="12"/>
      <c r="U916" s="12"/>
      <c r="V916" s="12"/>
      <c r="W916" s="12"/>
      <c r="X916" s="13"/>
      <c r="Y916" s="6" t="s">
        <v>4518</v>
      </c>
      <c r="Z916" s="9" t="s">
        <v>5230</v>
      </c>
      <c r="AA916" s="12" t="str">
        <f t="shared" si="1"/>
        <v>{
    "id": "M6-EyP-14b-E-2-EN-EN",
    "stimulus": "&lt;p&gt;In a pharmacy, there are {{T1}} toothbrushes for sale, of which {{Q1}} are blue, {{Q2}} are green, and {{Q3}} are white. Drag and put the following events in order from lowest to highest probability. Do it from top to bottom.&lt;/p&gt;",
    "hint": "&lt;p&gt;If the possible cases are the same, an event is more probable if it has a greater number of favorable cases.&lt;/p&gt;",
    "feedback": "&lt;p&gt;If the possible cases are the same, an event is more probable if it has a greater number of favorable cases.&lt;/p&gt;",
    "seed": {
        "parameters": [
            {
                "name": "Q1",
                "min": 2,
                "temp": true,
                "max": 10,
                "step": 1
            },
            {
                "name": "Q2",
                "min": 2,
                "temp": true,
                "max": 10,
                "step": 1
            },
            {
                "name": "Q3",
                "min": 2,
                "temp": true,
                "max": 10,
                "step": 1
            }
        ],
        "calculated": [
            {
                "name": "T1",
                "function": "{{Q1}}+{{Q2}}+{{Q3}}",
                "temp": true
            },
            {
                "name": "A1",
                "function": "{{Q1}}",
                "label": "Selling a blue toothbrush"
            },
            {
                "name": "A2",
                "function": "{{Q2}}",
                "label": "Selling a green toothbrush"
            },
            {
                "name": "A3",
                "function": "{{Q3}}",
                "label": "Selling a white toothbrush"
            }
        ],
        "uniques": true
    },
    "algorithm": {
        "name": "orderNumbers",
        "params": {
            "order": "asc"
        }
    }
}</v>
      </c>
      <c r="AB916" s="13" t="str">
        <f t="shared" si="2"/>
        <v>M6-EyP-14b-E-2</v>
      </c>
      <c r="AC916" s="13" t="str">
        <f t="shared" si="3"/>
        <v>M6-EyP-14b-E-2-EN</v>
      </c>
      <c r="AD916" s="8" t="s">
        <v>47</v>
      </c>
      <c r="AE916" s="13"/>
      <c r="AF916" s="8" t="s">
        <v>48</v>
      </c>
      <c r="AG916" s="8" t="s">
        <v>49</v>
      </c>
    </row>
    <row r="917" ht="112.5" customHeight="1">
      <c r="A917" s="6" t="s">
        <v>5218</v>
      </c>
      <c r="B917" s="6" t="s">
        <v>5219</v>
      </c>
      <c r="C917" s="13" t="s">
        <v>50</v>
      </c>
      <c r="D917" s="7" t="s">
        <v>36</v>
      </c>
      <c r="E917" s="6"/>
      <c r="F917" s="9" t="s">
        <v>5231</v>
      </c>
      <c r="G917" s="10"/>
      <c r="H917" s="10"/>
      <c r="I917" s="6" t="s">
        <v>212</v>
      </c>
      <c r="J917" s="8" t="s">
        <v>5232</v>
      </c>
      <c r="K917" s="25" t="s">
        <v>5233</v>
      </c>
      <c r="L917" s="24" t="s">
        <v>5234</v>
      </c>
      <c r="M917" s="31" t="s">
        <v>43</v>
      </c>
      <c r="N917" s="24" t="s">
        <v>5222</v>
      </c>
      <c r="O917" s="24" t="s">
        <v>5222</v>
      </c>
      <c r="P917" s="12"/>
      <c r="Q917" s="13"/>
      <c r="R917" s="12"/>
      <c r="S917" s="12"/>
      <c r="T917" s="12"/>
      <c r="U917" s="12"/>
      <c r="V917" s="12"/>
      <c r="W917" s="12"/>
      <c r="X917" s="13"/>
      <c r="Y917" s="6" t="s">
        <v>4518</v>
      </c>
      <c r="Z917" s="9" t="s">
        <v>5235</v>
      </c>
      <c r="AA917" s="12" t="str">
        <f t="shared" si="1"/>
        <v>{
    "id": "M6-EyP-14b-E-3-EN-EN",
    "stimulus": "&lt;p&gt;Ernest has decided to eat the fruit he points to with his eyes closed. In his basket, there are {{T1}} fruits with {{Q1}} figs, {{Q2}} pears, and {{Q3}} oranges. Drag and put the following events in order from highest to lowest probability. Place them from top to bottom.&lt;/p&gt;",
    "hint": "&lt;p&gt;If the possible cases are the same, an event is more likely if it has a higher number of favorable cases.&lt;/p&gt;",
    "feedback": "&lt;p&gt;If the possible cases are the same, an event is more likely if it has a higher number of favorable cases.&lt;/p&gt;",
    "seed": {
        "parameters": [
            {
                "name": "Q1",
                "min": 2,
                "max": 9,
                "step": 1
            },
            {
                "name": "Q2",
                "min": 2,
                "max": 9,
                "step": 1
            },
            {
                "name": "Q3",
                "min": 2,
                "max": 9,
                "step": 1
            }
        ],
        "calculated": [
            {
                "name": "T1",
                "function": "{{Q1}}+{{Q2}}+{{Q3}}",
                "temp": true
            },
            {
                "name": "A1",
                "function": "{{Q1}}",
                "label": "Pointing to a fig"
            },
            {
                "name": "A2",
                "function": "{{Q2}}",
                "label": "Pointing to a pear"
            },
            {
                "name": "A3",
                "function": "{{Q3}}",
                "label": "Pointing to an orange"
            }
        ],
        "uniques": true
    },
    "algorithm": {
        "name": "orderNumbers",
        "params": {
            "order": "desc"
        }
    }
}</v>
      </c>
      <c r="AB917" s="13" t="str">
        <f t="shared" si="2"/>
        <v>M6-EyP-14b-E-3</v>
      </c>
      <c r="AC917" s="13" t="str">
        <f t="shared" si="3"/>
        <v>M6-EyP-14b-E-3-EN</v>
      </c>
      <c r="AD917" s="8" t="s">
        <v>47</v>
      </c>
      <c r="AE917" s="13"/>
      <c r="AF917" s="8" t="s">
        <v>48</v>
      </c>
      <c r="AG917" s="8" t="s">
        <v>49</v>
      </c>
    </row>
    <row r="918" ht="112.5" customHeight="1">
      <c r="A918" s="6" t="s">
        <v>5218</v>
      </c>
      <c r="B918" s="6" t="s">
        <v>5219</v>
      </c>
      <c r="C918" s="13" t="s">
        <v>50</v>
      </c>
      <c r="D918" s="7" t="s">
        <v>36</v>
      </c>
      <c r="E918" s="6"/>
      <c r="F918" s="9" t="s">
        <v>5236</v>
      </c>
      <c r="G918" s="10"/>
      <c r="H918" s="10"/>
      <c r="I918" s="6" t="s">
        <v>212</v>
      </c>
      <c r="J918" s="8" t="s">
        <v>5232</v>
      </c>
      <c r="K918" s="24" t="s">
        <v>5237</v>
      </c>
      <c r="L918" s="24" t="s">
        <v>5238</v>
      </c>
      <c r="M918" s="31" t="s">
        <v>43</v>
      </c>
      <c r="N918" s="24" t="s">
        <v>5222</v>
      </c>
      <c r="O918" s="24" t="s">
        <v>5222</v>
      </c>
      <c r="P918" s="12"/>
      <c r="Q918" s="13"/>
      <c r="R918" s="12"/>
      <c r="S918" s="12"/>
      <c r="T918" s="12"/>
      <c r="U918" s="12"/>
      <c r="V918" s="12"/>
      <c r="W918" s="12"/>
      <c r="X918" s="13"/>
      <c r="Y918" s="6" t="s">
        <v>4518</v>
      </c>
      <c r="Z918" s="9" t="s">
        <v>5239</v>
      </c>
      <c r="AA918" s="12" t="str">
        <f t="shared" si="1"/>
        <v>{
    "id": "M6-EyP-14b-E-4-EN-EN",
    "stimulus": "&lt;p&gt;Thomas has in a box {{Q1}} {{Q4}} pencils, {{Q2}} {{Q5}} and {{Q3}} {{Q6}}. If he pulls out a pencil from the box without looking, which color is most likely to come out? Drag and put the following events in order from highest to lowest probability. Place them from top to bottom.&lt;/p&gt;",
    "hint": "&lt;p&gt;If the possible cases are the same, an event is more likely if it has a greater number of favorable cases.&lt;/p&gt;",
    "feedback": "&lt;p&gt;If the possible cases are the same, an event is more likely if it has a greater number of favorable cases.&lt;/p&gt;",
    "seed": {
        "parameters": [
            {
                "name": "Q1",
                "min": 2,
                "max": 10,
                "step": 1
            },
            {
                "name": "Q2",
                "min": 2,
                "max": 10,
                "step": 1
            },
            {
                "name": "Q3",
                "min": 2,
                "max": 10,
                "step": 1
            },
            {
                "name": "Q4",
                "list": [
                    "violet",
                    "red"
                ]
            },
            {
                "name": "Q5",
                "list": [
                    "blue",
                    "pink"
                ]
            },
            {
                "name": "Q6",
                "list": [
                    "yellow",
                    "green"
                ]
            }
        ],
        "calculated": [
            {
                "name": "T1",
                "function": "{{Q1}}+{{Q2}}+{{Q3}}",
                "temp": true
            },
            {
                "name": "A1",
                "function": "{{Q1}}",
                "label": "A {{Q4}} pencil"
            },
            {
                "name": "A2",
                "function": "{{Q2}}",
                "label": "A {{Q5}} pencil"
            },
            {
                "name": "A3",
                "function": "{{Q3}}",
                "label": "A {{Q6}} pencil"
            }
        ],
        "uniques": true
    },
    "algorithm": {
        "name": "orderNumbers",
        "params": {
            "order": "desc"
        }
    }
}</v>
      </c>
      <c r="AB918" s="13" t="str">
        <f t="shared" si="2"/>
        <v>M6-EyP-14b-E-4</v>
      </c>
      <c r="AC918" s="13" t="str">
        <f t="shared" si="3"/>
        <v>M6-EyP-14b-E-4-EN</v>
      </c>
      <c r="AD918" s="8" t="s">
        <v>47</v>
      </c>
      <c r="AE918" s="13"/>
      <c r="AF918" s="8" t="s">
        <v>48</v>
      </c>
      <c r="AG918" s="8" t="s">
        <v>49</v>
      </c>
    </row>
    <row r="919" ht="112.5" customHeight="1">
      <c r="A919" s="8" t="s">
        <v>5240</v>
      </c>
      <c r="B919" s="6" t="s">
        <v>5241</v>
      </c>
      <c r="C919" s="13" t="s">
        <v>35</v>
      </c>
      <c r="D919" s="7" t="s">
        <v>36</v>
      </c>
      <c r="E919" s="6"/>
      <c r="F919" s="57" t="s">
        <v>5242</v>
      </c>
      <c r="G919" s="10"/>
      <c r="H919" s="10"/>
      <c r="I919" s="6" t="s">
        <v>1051</v>
      </c>
      <c r="J919" s="6" t="s">
        <v>162</v>
      </c>
      <c r="K919" s="10" t="s">
        <v>5243</v>
      </c>
      <c r="L919" s="11" t="s">
        <v>5244</v>
      </c>
      <c r="M919" s="13" t="s">
        <v>43</v>
      </c>
      <c r="N919" s="10" t="s">
        <v>5245</v>
      </c>
      <c r="O919" s="11" t="s">
        <v>5246</v>
      </c>
      <c r="P919" s="12"/>
      <c r="Q919" s="13"/>
      <c r="R919" s="12"/>
      <c r="S919" s="12"/>
      <c r="T919" s="12"/>
      <c r="U919" s="12"/>
      <c r="V919" s="12"/>
      <c r="W919" s="12"/>
      <c r="X919" s="13"/>
      <c r="Y919" s="6" t="s">
        <v>4518</v>
      </c>
      <c r="Z919" s="67" t="s">
        <v>5247</v>
      </c>
      <c r="AA919" s="12" t="str">
        <f t="shared" si="1"/>
        <v>{
    "id": "M6-EyP-16a-I-1-EN-EN",
    "stimulus": "&lt;p&gt;Select the result of this flowchart.&lt;/p&gt;&lt;div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25%; top: 41%;\"&gt;&lt;p style=\"text-align:center;\"&gt;¿Is it even &lt;br&gt;or odd?&lt;/p&gt;&lt;/span&gt;\n\t\t\t&lt;span class=\"lemo-graphie-label\" style=\"position: absolute; left: 49.5%; top: 23%;\"&gt;Sum {{Q2}}&lt;/span&gt;\n\t\t\t&lt;span class=\"lemo-graphie-label\" style=\"position: absolute; left: 49.5%; top: 69%;\"&gt;Sum {{Q3}}&lt;/span&gt;\n\t\t\t&lt;span class=\"lemo-graphie-label\" style=\"position: absolute; left: 66%; top: 42%;\"&gt;&lt;p style=\"text-align:center; font-size: 13px;\"&gt;Divide &lt;br&gt; between 2&lt;/p&gt;&lt;/span&gt;\n\t\t\t&lt;span class=\"lemo-graphie-label\" style=\"position: absolute; left: 88%; top: 47%;\"&gt;End&lt;/span&gt;\n\t\t\t&lt;span class=\"lemo-graphie-label\" style=\"position: absolute; left: 37%; top: 25%;\"&gt;Par&lt;/span&gt;\n\t\t\t&lt;span class=\"lemo-graphie-label\" style=\"position: absolute; left: 35%; top: 70%;\"&gt;Odd&lt;/span&gt;\n\t\t&lt;/div&gt;\n\t&lt;/div&gt;\n&lt;/div&gt;&lt;/div&gt;",
    "hint": "&lt;p&gt;Follow the steps in the diagram.&lt;/p&gt;",
    "feedback": "&lt;p&gt;To calculate the result, follow the steps in the diagram.&lt;/p&gt;&lt;p&gt;First, if {{Q1}} is even, add {{Q2}} to it. If not, add {{Q3}}.&lt;/p&gt;&lt;p&gt;Finally, divide that result by 2.&lt;/p&gt;",
    "seed": {
        "parameters": [
            {
                "name": "Q1",
                "min": 1,
                "max": 20,
                "step": 1
            },
            {
                "name": "Q2",
                "min": 1,
                "max": 10,
                "step": 1
            },
            {
                "name": "Q3",
                "min": 1,
                "max": 10,
                "step": 1
            },
            {
                "name": "Q4",
                "min": 1,
                "max": 20,
                "step": 1
            },
            {
                "name": "Q5",
                "min": 1,
                "max": 20,
                "step": 1
            }
        ],
        "calculated": [
            {
                "name": "A1",
                "label": "{{function}}",
                "function": "if ({{Q1}}%2==0) {({{Q1}}+{{Q2}})/2} else {({{Q1}}+{{Q3}})/2}"
            },
            {
                "name": "A2",
                "label": "{{function}}",
                "function": "if ({{Q1}}%2==0) {({{Q1}}+{{Q4}})/2} else {({{Q1}}+{{Q4}})/2} ",
                "incorrect": true
            },
            {
                "name": "A3",
                "label": "{{function}}",
                "function": "if ({{Q1}}%2==0) {({{Q1}}+{{Q5}})/2} else {({{Q1}}+{{Q5}})/2}",
                "incorrect": true
            }
        ],
        "uniques": true
    },
    "algorithm": {
        "name": "trueFalse",
        "template": "Multiple choice – standard",
        "params": {
            "countCorrect": 1,
            "countIncorrect": 2,
            "showCheckIcon": true
        }
    }
}</v>
      </c>
      <c r="AB919" s="13" t="str">
        <f t="shared" si="2"/>
        <v>M6-EyP-16a-I-1</v>
      </c>
      <c r="AC919" s="13" t="str">
        <f t="shared" si="3"/>
        <v>M6-EyP-16a-I-1-EN</v>
      </c>
      <c r="AD919" s="13"/>
      <c r="AE919" s="13"/>
      <c r="AF919" s="8" t="s">
        <v>48</v>
      </c>
      <c r="AG919" s="8"/>
    </row>
  </sheetData>
  <autoFilter ref="$A$1:$AG$919"/>
  <customSheetViews>
    <customSheetView guid="{2548D38C-5E21-4560-B7CB-BA14CC18FEEB}" filter="1" showAutoFilter="1">
      <autoFilter ref="$A$1:$AF$919">
        <filterColumn colId="3">
          <filters/>
        </filterColumn>
        <filterColumn colId="29">
          <filters>
            <filter val="CC"/>
          </filters>
        </filterColumn>
      </autoFilter>
    </customSheetView>
    <customSheetView guid="{0A84C036-5CB5-49BF-941F-1581060D61C1}" filter="1" showAutoFilter="1">
      <autoFilter ref="$A$1:$AF$919">
        <filterColumn colId="3">
          <filters/>
        </filterColumn>
        <filterColumn colId="12">
          <filters>
            <filter val="Scaff"/>
          </filters>
        </filterColumn>
      </autoFilter>
    </customSheetView>
    <customSheetView guid="{00E0456C-34DC-44B8-A572-A0A7A8DA0968}" filter="1" showAutoFilter="1">
      <autoFilter ref="$A$1:$AG$919">
        <filterColumn colId="3">
          <filters>
            <filter val="JSON revisado"/>
          </filters>
        </filterColumn>
        <filterColumn colId="25">
          <filters/>
        </filterColumn>
        <filterColumn colId="32">
          <filters>
            <filter val="USA"/>
          </filters>
        </filterColumn>
      </autoFilter>
    </customSheetView>
    <customSheetView guid="{5A31E893-D754-4395-9652-313CE6C12DD5}" filter="1" showAutoFilter="1">
      <autoFilter ref="$A$1:$AG$919">
        <filterColumn colId="29">
          <filters>
            <filter val="CC"/>
          </filters>
        </filterColumn>
      </autoFilter>
    </customSheetView>
    <customSheetView guid="{AFC24188-AAF9-4D34-96D6-E8153747E6B4}" filter="1" showAutoFilter="1">
      <autoFilter ref="$A$1:$AF$919">
        <filterColumn colId="9">
          <filters>
            <filter val="Single choice&#10;*: countCorrect= 1&#10;*: countIncorrect= 2"/>
            <filter val="Barchart Output"/>
            <filter val="Order list"/>
            <filter val="Order List&#10;*: order= &quot;asc&quot;"/>
            <filter val="Order list&#10;*: order= desc"/>
            <filter val="Single Choice&#10;*: countCorrect=1&#10;*: countIncorrect=1"/>
            <filter val="linechart"/>
            <filter val="Cloze math"/>
            <filter val="Single choice"/>
            <filter val="Drag an drop"/>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1">
          <filters>
            <filter val="BNCC"/>
          </filters>
        </filterColumn>
      </autoFilter>
    </customSheetView>
    <customSheetView guid="{2655DA9B-6B3E-4F6D-A70C-EFF48D2D3431}" filter="1" showAutoFilter="1">
      <autoFilter ref="$A$1:$AG$919">
        <filterColumn colId="3">
          <filters>
            <filter val="JSON revisado"/>
          </filters>
        </filterColumn>
        <filterColumn colId="32">
          <filters>
            <filter val="USA"/>
          </filters>
        </filterColumn>
      </autoFilter>
    </customSheetView>
    <customSheetView guid="{1EC8F8E2-DAA2-4C1C-8EAD-73C6BA23DA72}" filter="1" showAutoFilter="1">
      <autoFilter ref="$A$1:$AG$919">
        <filterColumn colId="0">
          <filters>
            <filter val="M6-G-16a"/>
            <filter val="M6-G-16b"/>
            <filter val="M6-NyO-7a"/>
            <filter val="M6-NyO-29a"/>
            <filter val="M6-G-20b"/>
            <filter val="M6-G-32c"/>
            <filter val="M6-G-20c"/>
            <filter val="M6-G-32d"/>
            <filter val="M6-G-32a"/>
            <filter val="M6-G-20a"/>
            <filter val="M6-G-32b"/>
            <filter val="M6-G-20d"/>
            <filter val="M6-G-20e"/>
            <filter val="M6-NyO-61b"/>
            <filter val="M6-NyO-61c"/>
            <filter val="M6-NyO-61a"/>
            <filter val="M6-NyO-57a"/>
            <filter val="M6-EyP-5a"/>
            <filter val="M6-NyO-57b"/>
            <filter val="M6-NyO-17c"/>
            <filter val="M6-NyO-33a"/>
            <filter val="M6-NyO-33b"/>
            <filter val="M6-G-29a"/>
            <filter val="M6-G-17a"/>
            <filter val="M6-G-29b"/>
            <filter val="M6-NyO-28a"/>
            <filter val="M6-NyO-16a"/>
            <filter val="M6-EyP-7a"/>
            <filter val="M6-EyP-14a"/>
            <filter val="M6-EyP-14b"/>
            <filter val="M6-NyO-6a"/>
            <filter val="M6-NyO-6b"/>
            <filter val="M6-NyO-60a"/>
            <filter val="M6-NyO-60b"/>
            <filter val="M6-NyO-72a"/>
            <filter val="M6-EyP-6a"/>
            <filter val="M6-NyO-16b"/>
            <filter val="M6-NyO-44c"/>
            <filter val="M6-NyO-44a"/>
            <filter val="M6-NyO-32a"/>
            <filter val="M6-NyO-44b"/>
            <filter val="M6-G-34a"/>
            <filter val="M6-G-22a"/>
            <filter val="M6-EyP-8b"/>
            <filter val="M6-EyP-8a"/>
            <filter val="M6-NyO-5d"/>
            <filter val="M6-NyO-5a"/>
            <filter val="M6-EyP-21a"/>
            <filter val="M6-NyO-5b"/>
            <filter val="M6-NyO-5c"/>
            <filter val="M6-NyO-51a"/>
            <filter val="M6-NyO-63b"/>
            <filter val="M6-G-9a"/>
            <filter val="M6-NyO-35a"/>
            <filter val="M6-NyO-23a"/>
            <filter val="M6-EyP-7b"/>
            <filter val="M6-NyO-63a"/>
            <filter val="M6-NyO-11a"/>
            <filter val="M6-NyO-18b"/>
            <filter val="M6-G-23a"/>
            <filter val="M6-EyP-9a"/>
            <filter val="M6-NyO-18a"/>
            <filter val="M6-EyP-9b"/>
            <filter val="M6-EyP-16a"/>
            <filter val="M6-NyO-4a"/>
            <filter val="M6-NyO-10d"/>
            <filter val="M6-NyO-62a"/>
            <filter val="M6-NyO-10e"/>
            <filter val="M6-NyO-50a"/>
            <filter val="M6-NyO-34a"/>
            <filter val="M6-EyP-8c"/>
            <filter val="M6-NyO-10b"/>
            <filter val="M6-NyO-10c"/>
            <filter val="M6-G-19a"/>
            <filter val="M6-NyO-22a"/>
            <filter val="M6-NyO-34b"/>
            <filter val="M6-NyO-10a"/>
            <filter val="M6-NyO-22b"/>
            <filter val="M6-NyO-49a"/>
            <filter val="M6-G-36a"/>
            <filter val="M6-NyO-3b"/>
            <filter val="M6-NyO-3a"/>
            <filter val="M6-NyO-13a"/>
            <filter val="M6-G-3a"/>
            <filter val="M6-NyO-37a"/>
            <filter val="M6-NyO-49b"/>
            <filter val="M6-NyO-53a"/>
            <filter val="M6-NyO-65b"/>
            <filter val="M6-NyO-41a"/>
            <filter val="M6-NyO-65a"/>
            <filter val="M6-G-37a"/>
            <filter val="M6-G-37b"/>
            <filter val="M6-NyO-2a"/>
            <filter val="M6-NyO-2b"/>
            <filter val="M6-NyO-40a"/>
            <filter val="M6-NyO-24a"/>
            <filter val="M6-NyO-12a"/>
            <filter val="M6-NyO-36a"/>
            <filter val="M6-NyO-64a"/>
            <filter val="M6-EyP-2b"/>
            <filter val="M6-EyP-2a"/>
            <filter val="M6-NyO-9a"/>
            <filter val="M6-NyO-39a"/>
            <filter val="M6-NyO-27a"/>
            <filter val="M6-NyO-1a"/>
            <filter val="M6-NyO-1b"/>
            <filter val="M6-NyO-1c"/>
            <filter val="M6-NyO-15a"/>
            <filter val="M6-NyO-27b"/>
            <filter val="M6-EyP-3a"/>
            <filter val="M6-NyO-27c"/>
            <filter val="M6-NyO-55c"/>
            <filter val="M6-NyO-55a"/>
            <filter val="M6-NyO-55b"/>
            <filter val="M6-G-27a"/>
            <filter val="M6-G-15a"/>
            <filter val="M6-G-27b"/>
            <filter val="M6-NyO-8a"/>
            <filter val="M6-NyO-8b"/>
            <filter val="M6-G-39a"/>
            <filter val="M6-NyO-38a"/>
            <filter val="M6-G-15b"/>
            <filter val="M6-EyP-12a"/>
            <filter val="M6-EyP-12b"/>
            <filter val="M6-NyO-26a"/>
            <filter val="M6-NyO-14a"/>
            <filter val="M6-NyO-26b"/>
            <filter val="M6-EyP-4a"/>
            <filter val="M6-NyO-42a"/>
            <filter val="M6-NyO-30a"/>
            <filter val="M6-NyO-42b"/>
            <filter val="M6-NyO-66a"/>
            <filter val="M6-NyO-54a"/>
          </filters>
        </filterColumn>
        <filterColumn colId="32">
          <filters>
            <filter val="USA"/>
          </filters>
        </filterColumn>
      </autoFilter>
    </customSheetView>
    <customSheetView guid="{A6304E36-7531-4A5A-85F6-1ECC19A04665}" filter="1" showAutoFilter="1">
      <autoFilter ref="$A$1:$AG$919">
        <filterColumn colId="31">
          <filters>
            <filter val="BNCC"/>
          </filters>
        </filterColumn>
      </autoFilter>
    </customSheetView>
    <customSheetView guid="{CBD965DF-3600-48BF-AC16-EE8949FB0784}" filter="1" showAutoFilter="1">
      <autoFilter ref="$A$1:$AG$919">
        <filterColumn colId="32">
          <filters>
            <filter val="USA"/>
          </filters>
        </filterColumn>
      </autoFilter>
    </customSheetView>
    <customSheetView guid="{675E3E88-846B-4E42-8242-68A3E2300216}" filter="1" showAutoFilter="1">
      <autoFilter ref="$A$1:$AG$919">
        <filterColumn colId="3">
          <filters>
            <filter val="JSON revisado"/>
          </filters>
        </filterColumn>
        <filterColumn colId="32">
          <filters>
            <filter val="USA"/>
          </filters>
        </filterColumn>
      </autoFilter>
    </customSheetView>
    <customSheetView guid="{E2E49E23-9320-4B80-901A-FA2F4D8ACFB0}" filter="1" showAutoFilter="1">
      <autoFilter ref="$A$1:$AG$919">
        <filterColumn colId="32">
          <filters>
            <filter val="USA"/>
          </filters>
        </filterColumn>
      </autoFilter>
    </customSheetView>
    <customSheetView guid="{31F234D1-CCCB-42BD-8C09-AC5D751C16E5}" filter="1" showAutoFilter="1">
      <autoFilter ref="$A$1:$AF$919">
        <filterColumn colId="3">
          <filters/>
        </filterColumn>
      </autoFilter>
    </customSheetView>
    <customSheetView guid="{2569C216-01E8-4998-AB18-F571CC714B1C}" filter="1" showAutoFilter="1">
      <autoFilter ref="$A$1:$AG$919">
        <filterColumn colId="25">
          <filters/>
        </filterColumn>
        <filterColumn colId="32">
          <filters>
            <filter val="USA"/>
          </filters>
        </filterColumn>
      </autoFilter>
    </customSheetView>
    <customSheetView guid="{141DF3B8-C176-4CDF-89BC-24AFC1FAFF9E}" filter="1" showAutoFilter="1">
      <autoFilter ref="$A$1:$AG$919">
        <filterColumn colId="32">
          <filters>
            <filter val="USA"/>
          </filters>
        </filterColumn>
      </autoFilter>
    </customSheetView>
    <customSheetView guid="{D6C55DBA-6B89-4A63-9382-C7E6C229522E}" filter="1" showAutoFilter="1">
      <autoFilter ref="$A$1:$AG$919">
        <filterColumn colId="32">
          <filters>
            <filter val="USA"/>
          </filters>
        </filterColumn>
      </autoFilter>
    </customSheetView>
    <customSheetView guid="{58D2E15F-ECE5-4241-B39D-FCC11164FEA4}" filter="1" showAutoFilter="1">
      <autoFilter ref="$A$1:$AF$919">
        <filterColumn colId="3">
          <filters/>
        </filterColumn>
        <filterColumn colId="12">
          <filters>
            <filter val="TE + hint"/>
          </filters>
        </filterColumn>
      </autoFilter>
    </customSheetView>
    <customSheetView guid="{2D9B1FF6-5935-413C-A7E3-25AD073658D0}" filter="1" showAutoFilter="1">
      <autoFilter ref="$A$1:$AG$919">
        <filterColumn colId="32">
          <filters>
            <filter val="USA"/>
          </filters>
        </filterColumn>
      </autoFilter>
    </customSheetView>
    <customSheetView guid="{4D45B9B7-7D5A-4CC7-89FA-A4893B22F162}" filter="1" showAutoFilter="1">
      <autoFilter ref="$A$1:$AG$919">
        <filterColumn colId="32">
          <filters>
            <filter val="USA"/>
          </filters>
        </filterColumn>
      </autoFilter>
    </customSheetView>
    <customSheetView guid="{9B3B2E70-3FAA-4A9C-ACD1-A0CFC1D439F2}" filter="1" showAutoFilter="1">
      <autoFilter ref="$A$1:$AG$919">
        <filterColumn colId="9">
          <filters>
            <filter val="True or False&#10;*: countCorrect= 1&#10;*: countIncorrect= 2&#10;*:options= Correcto, Incorrecto"/>
            <filter val="Single choice&#10;*: countCorrect= 1&#10;*: countIncorrect= 2"/>
            <filter val="Order list"/>
            <filter val="Order List&#10;*: order= &quot;asc&quot;"/>
            <filter val="Order list&#10;*: order= desc"/>
            <filter val="Single Choice&#10;*: countCorrect=1&#10;*: countIncorrect=1"/>
            <filter val="Cloze math"/>
            <filter val="Single choice"/>
            <filter val="Drag an drop"/>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2">
          <filters>
            <filter val="USA"/>
          </filters>
        </filterColumn>
      </autoFilter>
    </customSheetView>
    <customSheetView guid="{C55C240A-4655-43CC-A16E-5E6F13EDD1BF}" filter="1" showAutoFilter="1">
      <autoFilter ref="$A$1:$AG$919">
        <filterColumn colId="3">
          <filters/>
        </filterColumn>
        <sortState ref="A1:AG919">
          <sortCondition ref="AB1:AB919"/>
        </sortState>
      </autoFilter>
    </customSheetView>
    <customSheetView guid="{F729B2CF-FAF0-4F8B-881B-10B83322155B}" filter="1" showAutoFilter="1">
      <autoFilter ref="$A$1:$AG$919">
        <filterColumn colId="12">
          <filters>
            <filter val="Scaff"/>
          </filters>
        </filterColumn>
      </autoFilter>
    </customSheetView>
    <customSheetView guid="{7333D596-B8F2-4926-B070-7E79B4442D2B}" filter="1" showAutoFilter="1">
      <autoFilter ref="$A$1:$AG$919">
        <filterColumn colId="3">
          <filters>
            <filter val="JSON revisado"/>
          </filters>
        </filterColumn>
        <filterColumn colId="31">
          <filters>
            <filter val="BNCC"/>
          </filters>
        </filterColumn>
      </autoFilter>
    </customSheetView>
    <customSheetView guid="{BEF31FE8-7B60-42F3-A4F8-AE95D62584E5}" filter="1" showAutoFilter="1">
      <autoFilter ref="$A$1:$AG$919">
        <filterColumn colId="3">
          <filters>
            <filter val="JSON revisado"/>
          </filters>
        </filterColumn>
        <filterColumn colId="25">
          <filters/>
        </filterColumn>
        <filterColumn colId="32">
          <filters>
            <filter val="USA"/>
          </filters>
        </filterColumn>
      </autoFilter>
    </customSheetView>
    <customSheetView guid="{885E9846-8D39-411E-B9A6-9C397991C8FF}" filter="1" showAutoFilter="1">
      <autoFilter ref="$A$1:$AG$919">
        <filterColumn colId="32">
          <filters>
            <filter val="USA"/>
          </filters>
        </filterColumn>
      </autoFilter>
    </customSheetView>
    <customSheetView guid="{A43D0A48-2C89-4BB1-B521-AF397E78BA09}" filter="1" showAutoFilter="1">
      <autoFilter ref="$A$1:$AG$919">
        <filterColumn colId="3">
          <filters/>
        </filterColumn>
        <filterColumn colId="32">
          <filters>
            <filter val="USA"/>
          </filters>
        </filterColumn>
      </autoFilter>
    </customSheetView>
    <customSheetView guid="{DE449A11-E9E1-471A-A64B-204B3771944C}" filter="1" showAutoFilter="1">
      <autoFilter ref="$A$1:$AG$919">
        <filterColumn colId="0">
          <filters>
            <filter val="M6-G-16a"/>
            <filter val="M6-G-16b"/>
            <filter val="M6-NyO-7a"/>
            <filter val="M6-NyO-29a"/>
            <filter val="M6-G-20b"/>
            <filter val="M6-G-32c"/>
            <filter val="M6-G-20c"/>
            <filter val="M6-G-32d"/>
            <filter val="M6-G-32a"/>
            <filter val="M6-G-20a"/>
            <filter val="M6-G-32b"/>
            <filter val="M6-G-20d"/>
            <filter val="M6-G-20e"/>
            <filter val="M6-NyO-57a"/>
            <filter val="M6-EyP-5a"/>
            <filter val="M6-NyO-17c"/>
            <filter val="M6-NyO-33a"/>
            <filter val="M6-NyO-33b"/>
            <filter val="M6-G-29a"/>
            <filter val="M6-G-17a"/>
            <filter val="M6-G-29b"/>
            <filter val="M6-NyO-28a"/>
            <filter val="M6-NyO-16a"/>
            <filter val="M6-EyP-7a"/>
            <filter val="M6-EyP-14a"/>
            <filter val="M6-EyP-14b"/>
            <filter val="M6-NyO-6a"/>
            <filter val="M6-NyO-6b"/>
            <filter val="M6-EyP-6a"/>
            <filter val="M6-NyO-16b"/>
            <filter val="M6-NyO-44c"/>
            <filter val="M6-NyO-44a"/>
            <filter val="M6-NyO-32a"/>
            <filter val="M6-NyO-44b"/>
            <filter val="M6-G-34a"/>
            <filter val="M6-G-22a"/>
            <filter val="M6-EyP-8b"/>
            <filter val="M6-EyP-8a"/>
            <filter val="M6-NyO-5d"/>
            <filter val="M6-NyO-5a"/>
            <filter val="M6-NyO-5b"/>
            <filter val="M6-NyO-5c"/>
            <filter val="M6-G-9a"/>
            <filter val="M6-NyO-35a"/>
            <filter val="M6-EyP-7c"/>
            <filter val="M6-NyO-23a"/>
            <filter val="M6-EyP-7b"/>
            <filter val="M6-NyO-11a"/>
            <filter val="M6-NyO-18b"/>
            <filter val="M6-G-23a"/>
            <filter val="M6-NyO-18a"/>
            <filter val="M6-EyP-9b"/>
            <filter val="M6-EyP-16a"/>
            <filter val="M6-NyO-4a"/>
            <filter val="M6-NyO-10d"/>
            <filter val="M6-NyO-10e"/>
            <filter val="M6-NyO-50a"/>
            <filter val="M6-NyO-34a"/>
            <filter val="M6-EyP-8c"/>
            <filter val="M6-NyO-10b"/>
            <filter val="M6-NyO-10c"/>
            <filter val="M6-G-19a"/>
            <filter val="M6-NyO-22a"/>
            <filter val="M6-NyO-34b"/>
            <filter val="M6-NyO-10a"/>
            <filter val="M6-NyO-22b"/>
            <filter val="M6-G-24a"/>
            <filter val="M6-NyO-3b"/>
            <filter val="M6-NyO-3a"/>
            <filter val="M6-NyO-13a"/>
            <filter val="M6-G-3a"/>
            <filter val="M6-NyO-37a"/>
            <filter val="M6-NyO-53a"/>
            <filter val="M6-NyO-41a"/>
            <filter val="M6-NyO-2a"/>
            <filter val="M6-NyO-2b"/>
            <filter val="M6-NyO-40a"/>
            <filter val="M6-NyO-24a"/>
            <filter val="M6-NyO-12a"/>
            <filter val="M6-NyO-36a"/>
            <filter val="M6-EyP-2b"/>
            <filter val="M6-EyP-2a"/>
            <filter val="M6-NyO-39a"/>
            <filter val="M6-NyO-27a"/>
            <filter val="M6-NyO-1a"/>
            <filter val="M6-NyO-1b"/>
            <filter val="M6-NyO-1c"/>
            <filter val="M6-NyO-15a"/>
            <filter val="M6-NyO-27b"/>
            <filter val="M6-EyP-3a"/>
            <filter val="M6-NyO-27c"/>
            <filter val="M6-G-27a"/>
            <filter val="M6-G-15a"/>
            <filter val="M6-G-27b"/>
            <filter val="M6-NyO-8a"/>
            <filter val="M6-NyO-8b"/>
            <filter val="M6-G-39a"/>
            <filter val="M6-NyO-38a"/>
            <filter val="M6-G-15b"/>
            <filter val="M6-EyP-12a"/>
            <filter val="M6-EyP-12b"/>
            <filter val="M6-NyO-26a"/>
            <filter val="M6-NyO-14a"/>
            <filter val="M6-NyO-26b"/>
            <filter val="M6-EyP-4a"/>
            <filter val="M6-NyO-42a"/>
            <filter val="M6-NyO-30a"/>
            <filter val="M6-NyO-42b"/>
          </filters>
        </filterColumn>
      </autoFilter>
    </customSheetView>
    <customSheetView guid="{4BD65439-CAA4-4D1E-AF04-253193163C7C}" filter="1" showAutoFilter="1">
      <autoFilter ref="$A$1:$AF$919">
        <filterColumn colId="3">
          <filters/>
        </filterColumn>
        <filterColumn colId="29">
          <filters>
            <filter val="CC"/>
          </filters>
        </filterColumn>
      </autoFilter>
    </customSheetView>
    <customSheetView guid="{213FB698-FB63-4302-BB6E-309EDD29A056}" filter="1" showAutoFilter="1">
      <autoFilter ref="$A$1:$AG$919"/>
    </customSheetView>
    <customSheetView guid="{D35A0DD9-44C5-4651-B582-74601F21BA6E}" filter="1" showAutoFilter="1">
      <autoFilter ref="$A$1:$AG$919">
        <filterColumn colId="32">
          <filters>
            <filter val="USA"/>
          </filters>
        </filterColumn>
      </autoFilter>
    </customSheetView>
    <customSheetView guid="{1DFD0D65-407A-4A50-8E39-F31F19401667}" filter="1" showAutoFilter="1">
      <autoFilter ref="$A$1:$AG$919">
        <filterColumn colId="3">
          <filters/>
        </filterColumn>
        <filterColumn colId="32">
          <filters>
            <filter val="USA"/>
          </filters>
        </filterColumn>
      </autoFilter>
    </customSheetView>
    <customSheetView guid="{6D7405D1-662F-4FCB-83D0-6742FE220258}" filter="1" showAutoFilter="1">
      <autoFilter ref="$A$1:$AG$919">
        <filterColumn colId="32">
          <filters>
            <filter val="USA"/>
          </filters>
        </filterColumn>
      </autoFilter>
    </customSheetView>
    <customSheetView guid="{057453AF-DC5B-4150-BA92-8D300ECA300E}" filter="1" showAutoFilter="1">
      <autoFilter ref="$A$1:$AG$919">
        <filterColumn colId="32">
          <filters>
            <filter val="USA"/>
          </filters>
        </filterColumn>
      </autoFilter>
    </customSheetView>
    <customSheetView guid="{4D2843FF-FA02-4DBF-8FF6-150E4028A375}" filter="1" showAutoFilter="1">
      <autoFilter ref="$A$1:$AG$919">
        <filterColumn colId="32">
          <filters>
            <filter val="USA"/>
          </filters>
        </filterColumn>
      </autoFilter>
    </customSheetView>
    <customSheetView guid="{8A177D0A-E2ED-40CC-9DF9-479F680EB668}" filter="1" showAutoFilter="1">
      <autoFilter ref="$A$1:$AG$919">
        <filterColumn colId="3">
          <filters/>
        </filterColumn>
        <filterColumn colId="32">
          <filters>
            <filter val="USA"/>
          </filters>
        </filterColumn>
      </autoFilter>
    </customSheetView>
    <customSheetView guid="{6F53AEFA-C583-4115-8DEE-4467F5D1C6EA}" filter="1" showAutoFilter="1">
      <autoFilter ref="$A$1:$AG$919">
        <filterColumn colId="3">
          <filters>
            <filter val="JSON revisado"/>
          </filters>
        </filterColumn>
        <filterColumn colId="29">
          <filters blank="1"/>
        </filterColumn>
      </autoFilter>
    </customSheetView>
    <customSheetView guid="{8D4217E7-6FDD-4D73-B700-1AB6BBC77093}" filter="1" showAutoFilter="1">
      <autoFilter ref="$A$1:$AG$919"/>
    </customSheetView>
    <customSheetView guid="{1B27EE2C-BB21-4B8E-9E56-493C419BC7D9}" filter="1" showAutoFilter="1">
      <autoFilter ref="$A$1:$AG$919">
        <filterColumn colId="32">
          <filters>
            <filter val="USA"/>
          </filters>
        </filterColumn>
      </autoFilter>
    </customSheetView>
    <customSheetView guid="{4C8BB28D-2897-4F02-A5BC-1FE6A4F0D83D}" filter="1" showAutoFilter="1">
      <autoFilter ref="$A$1:$AG$919">
        <filterColumn colId="32">
          <filters>
            <filter val="USA"/>
          </filters>
        </filterColumn>
      </autoFilter>
    </customSheetView>
    <customSheetView guid="{EB13B758-0B25-473D-ADA5-8F7E1416FD6C}" filter="1" showAutoFilter="1">
      <autoFilter ref="$A$1:$AG$919">
        <filterColumn colId="0">
          <filters>
            <filter val="M6-MyM-31a"/>
            <filter val="M6-MyM-30a"/>
            <filter val="M6-MyM-32a"/>
          </filters>
        </filterColumn>
      </autoFilter>
    </customSheetView>
    <customSheetView guid="{C23D7AAB-A809-4335-BBC4-8747B57937E7}" filter="1" showAutoFilter="1">
      <autoFilter ref="$A$1:$AG$919"/>
    </customSheetView>
    <customSheetView guid="{2392E289-C0C5-4F08-BD28-E18F27DBEDCF}" filter="1" showAutoFilter="1">
      <autoFilter ref="$A$1:$AG$919">
        <filterColumn colId="3">
          <filters/>
        </filterColumn>
        <filterColumn colId="32">
          <filters>
            <filter val="USA"/>
          </filters>
        </filterColumn>
      </autoFilter>
    </customSheetView>
    <customSheetView guid="{7E33E8B3-9768-41BD-90BE-17AAD9A0A25A}" filter="1" showAutoFilter="1">
      <autoFilter ref="$A$1:$AG$919">
        <filterColumn colId="3">
          <filters/>
        </filterColumn>
        <filterColumn colId="32">
          <filters>
            <filter val="USA"/>
          </filters>
        </filterColumn>
      </autoFilter>
    </customSheetView>
    <customSheetView guid="{A465EBCF-5611-4E68-9EA7-7356733CD211}" filter="1" showAutoFilter="1">
      <autoFilter ref="$A$1:$AG$919">
        <filterColumn colId="32">
          <filters>
            <filter val="USA"/>
          </filters>
        </filterColumn>
      </autoFilter>
    </customSheetView>
    <customSheetView guid="{6DA8D78B-1F78-4B86-9BFE-118BF19689A9}" filter="1" showAutoFilter="1">
      <autoFilter ref="$A$1:$AG$919"/>
    </customSheetView>
    <customSheetView guid="{5608E3D0-1517-48A6-A604-CBE4FD2CD016}" filter="1" showAutoFilter="1">
      <autoFilter ref="$A$1:$AG$919">
        <filterColumn colId="25">
          <filters/>
        </filterColumn>
        <filterColumn colId="32">
          <filters>
            <filter val="USA"/>
          </filters>
        </filterColumn>
      </autoFilter>
    </customSheetView>
    <customSheetView guid="{E92180BE-AC20-4EC8-8C01-DAB84B95FB07}" filter="1" showAutoFilter="1">
      <autoFilter ref="$A$1:$AG$919">
        <filterColumn colId="9">
          <filters>
            <filter val="Single Choice&#10;*:countCorrect=1&#10;*: countIncorrect=2&#10;*: showCheckIcon=false&#10;*: colums=3"/>
            <filter val="Single Choice"/>
            <filter val="Single Choice&#10;*:countCorrect=1&#10;*: countIncorrect=2&#10;*: showCheckIcon=false"/>
            <filter val="Single Choice&#10;*: showCheckIcon=false&#10;*: columns=3"/>
            <filter val="Single choice&#10;*: countCorrect= 1&#10;*: countIncorrect= 2"/>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Single Choice&#10;*: countCorrect= 1&#10;*: countIncorrect= 2&#10;*: customClass:=multiple-choice-table-fullwidth"/>
            <filter val="Single Choice&#10;*: countCorrect= 1&#10;*: countIncorrect= 3&#10;*: showCheckIcon=false&#10;*: columns=2"/>
            <filter val="Single Choice&#10;*: uniques=false"/>
            <filter val="Single Choice&#10;*: countCorrect=1&#10;*: countIncorrect=1"/>
            <filter val="Multiple Choice&#10;*:countCorrect=2&#10;*: countIncorrect=1&#10;*: showCheckIcon=false"/>
            <filter val="Cloze math"/>
            <filter val="Multiple Choice&#10;*: countCorrect= 2&#10;*: countIncorrect= 1"/>
            <filter val="Single choice"/>
            <filter val="Multiple Choice&#10;*: countCorrect= 2&#10;*: countIncorrect= 2"/>
            <filter val="Multiple Choice&#10;*: countCorrect= 3&#10;*: countIncorrect= 2"/>
            <filter val="Multiple Choice&#10;*:countCorrect=2&#10;*: countIncorrect=1&#10;*: showCheckIcon=false&#10;*: colums=3"/>
            <filter val="True or false"/>
            <filter val="Single Choice&#10;*:countCorrect=1&#10;*: countIncorrect=2"/>
            <filter val="Single Choice&#10;*: columns=3"/>
            <filter val="Multiple choice"/>
            <filter val="Multiple Choice&#10;*: countCorrect= 2&#10;*: countIncorrect= 2&#10;*: showCheckIcon=false&#10;*: columns=2"/>
            <filter val="Multiple Choice"/>
          </filters>
        </filterColumn>
      </autoFilter>
    </customSheetView>
    <customSheetView guid="{38A7F920-1E10-49C4-B125-F0EB348D5E97}" filter="1" showAutoFilter="1">
      <autoFilter ref="$A$1:$AG$919">
        <filterColumn colId="32">
          <filters>
            <filter val="USA"/>
          </filters>
        </filterColumn>
      </autoFilter>
    </customSheetView>
    <customSheetView guid="{F1B1836E-71D7-4CBF-B4C0-AB8AED5F105A}" filter="1" showAutoFilter="1">
      <autoFilter ref="$A$1:$AG$919">
        <filterColumn colId="3">
          <filters/>
        </filterColumn>
        <filterColumn colId="32">
          <filters>
            <filter val="USA"/>
          </filters>
        </filterColumn>
      </autoFilter>
    </customSheetView>
    <customSheetView guid="{24603379-0A94-4111-965E-BE77BBEBAA05}" filter="1" showAutoFilter="1">
      <autoFilter ref="$A$1:$AG$918">
        <filterColumn colId="3">
          <filters>
            <filter val="JSON revisado"/>
          </filters>
        </filterColumn>
        <filterColumn colId="25">
          <filters/>
        </filterColumn>
        <filterColumn colId="32">
          <filters>
            <filter val="USA"/>
          </filters>
        </filterColumn>
      </autoFilter>
    </customSheetView>
    <customSheetView guid="{69D75AF0-F982-42B8-863A-33F29F77A37B}" filter="1" showAutoFilter="1">
      <autoFilter ref="$A$1:$AF$919">
        <filterColumn colId="3">
          <filters>
            <filter val="JSON revisado"/>
          </filters>
        </filterColumn>
      </autoFilter>
    </customSheetView>
    <customSheetView guid="{878E270B-7A49-49D2-AE3E-36C4CB67CB44}" filter="1" showAutoFilter="1">
      <autoFilter ref="$A$1:$AF$919">
        <filterColumn colId="9">
          <filters>
            <filter val="Linking lines"/>
            <filter val="Linking lines&#10;:* invert=false"/>
            <filter val="Single choice&#10;*: countCorrect= 1&#10;*: countIncorrect= 2"/>
            <filter val="Barchart Output"/>
            <filter val="Linking lines&#10;*: invert= false"/>
            <filter val="Single Choice&#10;*: countCorrect=1&#10;*: countIncorrect=1"/>
            <filter val="linechart"/>
            <filter val="Cloze math"/>
            <filter val="Single choice"/>
            <filter val="Drag an drop"/>
            <filter val="Linking lines&#10;*: invert=true"/>
            <filter val="Linking lines&#10;*: invert= true"/>
            <filter val="True or false"/>
            <filter val="Linking lines&#10;*:invert=true"/>
            <filter val="Choice matrix – inline"/>
            <filter val="Multiple choice"/>
            <filter val="True or False&#10;*: options=Independiente, Dependiente"/>
          </filters>
        </filterColumn>
        <filterColumn colId="31">
          <filters>
            <filter val="BNCC"/>
          </filters>
        </filterColumn>
      </autoFilter>
    </customSheetView>
    <customSheetView guid="{A8F7C0CF-4735-4A6F-9D8E-D7B08FE350BA}" filter="1" showAutoFilter="1">
      <autoFilter ref="$A$1:$AG$919">
        <filterColumn colId="9">
          <filters>
            <filter val="Cloze Math"/>
            <filter val="Single choice&#10;*: countCorrect= 1&#10;*: countIncorrect= 2"/>
            <filter val="Cloze math"/>
            <filter val="Single choice"/>
            <filter val="Cloze math&#10;*: uniques=false"/>
            <filter val="True or false"/>
            <filter val="Multiple Choice"/>
          </filters>
        </filterColumn>
      </autoFilter>
    </customSheetView>
    <customSheetView guid="{C962E061-43F5-4E1F-A551-83503617B889}" filter="1" showAutoFilter="1">
      <autoFilter ref="$A$1:$AG$919">
        <filterColumn colId="3">
          <filters/>
        </filterColumn>
        <filterColumn colId="32">
          <filters>
            <filter val="USA"/>
          </filters>
        </filterColumn>
      </autoFilter>
    </customSheetView>
    <customSheetView guid="{4D85E152-D42C-4999-AE96-48FA5EABE6D5}" filter="1" showAutoFilter="1">
      <autoFilter ref="$A$1:$AG$919">
        <filterColumn colId="32">
          <filters>
            <filter val="USA"/>
          </filters>
        </filterColumn>
      </autoFilter>
    </customSheetView>
    <customSheetView guid="{02D9EF75-8F38-4A1B-AEA6-18BEF6657F67}" filter="1" showAutoFilter="1">
      <autoFilter ref="$A$1:$AG$919">
        <filterColumn colId="12">
          <filters>
            <filter val="TE + hint"/>
          </filters>
        </filterColumn>
        <filterColumn colId="2">
          <filters>
            <filter val="Evocar"/>
            <filter val="Aplicar"/>
          </filters>
        </filterColumn>
      </autoFilter>
    </customSheetView>
    <customSheetView guid="{ED366B9A-B128-40F7-AE4F-428363A03B8D}" filter="1" showAutoFilter="1">
      <autoFilter ref="$A$1:$AG$919">
        <filterColumn colId="3">
          <filters>
            <filter val="JSON revisado"/>
          </filters>
        </filterColumn>
        <filterColumn colId="32">
          <filters>
            <filter val="USA"/>
          </filters>
        </filterColumn>
      </autoFilter>
    </customSheetView>
    <customSheetView guid="{B7AA2442-BB8E-482E-821F-8AC7483DBACC}" filter="1" showAutoFilter="1">
      <autoFilter ref="$A$1:$AF$919">
        <filterColumn colId="8">
          <filters>
            <filter val="No"/>
            <filter val="Tabla"/>
            <filter val="SI"/>
            <filter val="Si"/>
            <filter val="si"/>
            <filter val="sí"/>
            <filter val="Sí"/>
          </filters>
        </filterColumn>
      </autoFilter>
    </customSheetView>
    <customSheetView guid="{900086E6-87EA-401F-8C9E-0E20FD8DCCCC}" filter="1" showAutoFilter="1">
      <autoFilter ref="$A$1:$AG$919">
        <filterColumn colId="32">
          <filters>
            <filter val="USA"/>
          </filters>
        </filterColumn>
      </autoFilter>
    </customSheetView>
    <customSheetView guid="{C5A1A0FA-214F-4A2F-9660-0343B966B4A9}" filter="1" showAutoFilter="1">
      <autoFilter ref="$A$1:$AG$919">
        <filterColumn colId="32">
          <filters>
            <filter val="USA"/>
          </filters>
        </filterColumn>
      </autoFilter>
    </customSheetView>
    <customSheetView guid="{7D408D81-1197-46F9-A3B9-0F86A4AA81C9}" filter="1" showAutoFilter="1">
      <autoFilter ref="$A$1:$AG$919">
        <filterColumn colId="32">
          <filters>
            <filter val="USA"/>
          </filters>
        </filterColumn>
      </autoFilter>
    </customSheetView>
    <customSheetView guid="{A19F4453-91E9-4540-9EB0-EA9C02898C0C}" filter="1" showAutoFilter="1">
      <autoFilter ref="$A$1:$AG$919">
        <filterColumn colId="32">
          <filters>
            <filter val="USA"/>
          </filters>
        </filterColumn>
      </autoFilter>
    </customSheetView>
    <customSheetView guid="{98D436D5-DD5C-4E29-8CA9-7DC131448D67}" filter="1" showAutoFilter="1">
      <autoFilter ref="$A$1:$AF$919">
        <filterColumn colId="2">
          <filters>
            <filter val="Identificar"/>
          </filters>
        </filterColumn>
        <filterColumn colId="31">
          <filters>
            <filter val="BNCC"/>
          </filters>
        </filterColumn>
      </autoFilter>
    </customSheetView>
    <customSheetView guid="{5BD030CE-AC8B-4634-8D43-932AE8B96EBF}" filter="1" showAutoFilter="1">
      <autoFilter ref="$A$1:$AF$919">
        <filterColumn colId="9">
          <filters blank="1">
            <filter val="Linking lines&#10;:* invert=false"/>
            <filter val="True or False&#10;*: countCorrect= 1&#10;*: countIncorrect= 2&#10;*:options= Correcto, Incorrecto"/>
            <filter val="Single choice&#10;*: countCorrect= 1&#10;*: countIncorrect= 2"/>
            <filter val="Dropdown"/>
            <filter val="Barchart Output"/>
            <filter val="Single choice&#10;*: countCorrect= 2&#10;*: countIncorrect= 1"/>
            <filter val="Single Choice&#10;*: countCorrect=1&#10;*: countIncorrect=1"/>
            <filter val="Drop down"/>
            <filter val="linechart"/>
            <filter val="Cloze math"/>
            <filter val="Single choice"/>
            <filter val="Drag an drop"/>
            <filter val="True or false"/>
            <filter val="Choice matrix – inline"/>
            <filter val="Multiple choice"/>
            <filter val="True or False&#10;*: options=Independiente, Dependiente"/>
          </filters>
        </filterColumn>
        <filterColumn colId="31">
          <filters>
            <filter val="BNCC"/>
          </filters>
        </filterColumn>
      </autoFilter>
    </customSheetView>
    <customSheetView guid="{B23072F8-B9A0-4914-8D41-46D2F2FE2B4F}" filter="1" showAutoFilter="1">
      <autoFilter ref="$A$1:$AG$919"/>
    </customSheetView>
    <customSheetView guid="{7043994F-7D15-40AC-AC4E-7C74A69BD185}" filter="1" showAutoFilter="1">
      <autoFilter ref="$A$1:$AG$919">
        <filterColumn colId="32">
          <filters>
            <filter val="USA"/>
          </filters>
        </filterColumn>
      </autoFilter>
    </customSheetView>
  </customSheetViews>
  <conditionalFormatting sqref="V95 V97">
    <cfRule type="expression" dxfId="0" priority="1">
      <formula>M:M="TE + hint"</formula>
    </cfRule>
  </conditionalFormatting>
  <conditionalFormatting sqref="U95 S95:S97 U97">
    <cfRule type="expression" dxfId="0" priority="2">
      <formula>M:M="TE + hint"</formula>
    </cfRule>
  </conditionalFormatting>
  <conditionalFormatting sqref="V96">
    <cfRule type="expression" dxfId="0" priority="3">
      <formula>M:M="TE + hint"</formula>
    </cfRule>
  </conditionalFormatting>
  <conditionalFormatting sqref="T899">
    <cfRule type="expression" dxfId="0" priority="4">
      <formula>M:M="TE + hint"</formula>
    </cfRule>
  </conditionalFormatting>
  <conditionalFormatting sqref="R899:S899">
    <cfRule type="expression" dxfId="0" priority="5">
      <formula>M:M="TE + hint"</formula>
    </cfRule>
  </conditionalFormatting>
  <conditionalFormatting sqref="W899">
    <cfRule type="expression" dxfId="0" priority="6">
      <formula>M:M="TE + hint"</formula>
    </cfRule>
  </conditionalFormatting>
  <conditionalFormatting sqref="V899">
    <cfRule type="expression" dxfId="0" priority="7">
      <formula>M:M="TE + hint"</formula>
    </cfRule>
  </conditionalFormatting>
  <conditionalFormatting sqref="U899">
    <cfRule type="expression" dxfId="0" priority="8">
      <formula>M:M="TE + hint"</formula>
    </cfRule>
  </conditionalFormatting>
  <conditionalFormatting sqref="U162:U172">
    <cfRule type="expression" dxfId="0" priority="9">
      <formula>M:M="TE + hint"</formula>
    </cfRule>
  </conditionalFormatting>
  <conditionalFormatting sqref="T162:T172">
    <cfRule type="expression" dxfId="0" priority="10">
      <formula>M:M="TE + hint"</formula>
    </cfRule>
  </conditionalFormatting>
  <conditionalFormatting sqref="R162:S172">
    <cfRule type="expression" dxfId="0" priority="11">
      <formula>K:K="TE + hint"</formula>
    </cfRule>
  </conditionalFormatting>
  <conditionalFormatting sqref="V113:V114">
    <cfRule type="expression" dxfId="0" priority="12">
      <formula>M:M="TE + hint"</formula>
    </cfRule>
  </conditionalFormatting>
  <conditionalFormatting sqref="T113:T114">
    <cfRule type="expression" dxfId="0" priority="13">
      <formula>M:M="TE + hint"</formula>
    </cfRule>
  </conditionalFormatting>
  <conditionalFormatting sqref="R113:S114">
    <cfRule type="expression" dxfId="0" priority="14">
      <formula>M:M="TE + hint"</formula>
    </cfRule>
  </conditionalFormatting>
  <conditionalFormatting sqref="U113:U114">
    <cfRule type="expression" dxfId="0" priority="15">
      <formula>M:M="TE + hint"</formula>
    </cfRule>
  </conditionalFormatting>
  <conditionalFormatting sqref="C1:C919">
    <cfRule type="cellIs" dxfId="1" priority="16" operator="equal">
      <formula>"Identificar"</formula>
    </cfRule>
  </conditionalFormatting>
  <conditionalFormatting sqref="C1:C919">
    <cfRule type="cellIs" dxfId="2" priority="17" operator="equal">
      <formula>"Evocar"</formula>
    </cfRule>
  </conditionalFormatting>
  <conditionalFormatting sqref="C1:C919">
    <cfRule type="cellIs" dxfId="3" priority="18" operator="equal">
      <formula>"Aplicar"</formula>
    </cfRule>
  </conditionalFormatting>
  <conditionalFormatting sqref="C1 D1:D919">
    <cfRule type="cellIs" dxfId="4" priority="19" operator="equal">
      <formula>"JSON revisado"</formula>
    </cfRule>
  </conditionalFormatting>
  <conditionalFormatting sqref="C1 D1:D919">
    <cfRule type="cellIs" dxfId="5" priority="20" operator="equal">
      <formula>"Pendiente de revisión"</formula>
    </cfRule>
  </conditionalFormatting>
  <conditionalFormatting sqref="C1 D1:D919">
    <cfRule type="cellIs" dxfId="6" priority="21" operator="equal">
      <formula>"Ortografía+cast"</formula>
    </cfRule>
  </conditionalFormatting>
  <conditionalFormatting sqref="C1 D1:D919">
    <cfRule type="cellIs" dxfId="7" priority="22" operator="equal">
      <formula>"JSON sin imagen"</formula>
    </cfRule>
  </conditionalFormatting>
  <conditionalFormatting sqref="C1 D1:D919">
    <cfRule type="cellIs" dxfId="8" priority="23" operator="equal">
      <formula>"JSON con imagen"</formula>
    </cfRule>
  </conditionalFormatting>
  <conditionalFormatting sqref="C1 D1:D919">
    <cfRule type="cellIs" dxfId="9" priority="24" operator="equal">
      <formula>"No hacer"</formula>
    </cfRule>
  </conditionalFormatting>
  <conditionalFormatting sqref="N2:N919">
    <cfRule type="expression" dxfId="0" priority="25">
      <formula>M:M="Scaff"</formula>
    </cfRule>
  </conditionalFormatting>
  <conditionalFormatting sqref="O2:O919">
    <cfRule type="expression" dxfId="0" priority="26">
      <formula>M:M="Scaff"</formula>
    </cfRule>
  </conditionalFormatting>
  <conditionalFormatting sqref="R2:R919">
    <cfRule type="expression" dxfId="0" priority="27">
      <formula>M:M="TE + hint"</formula>
    </cfRule>
  </conditionalFormatting>
  <conditionalFormatting sqref="T2:T919">
    <cfRule type="expression" dxfId="0" priority="28">
      <formula>M:M="TE + hint"</formula>
    </cfRule>
  </conditionalFormatting>
  <conditionalFormatting sqref="U2:U919">
    <cfRule type="expression" dxfId="0" priority="29">
      <formula>M:M="TE + hint"</formula>
    </cfRule>
  </conditionalFormatting>
  <conditionalFormatting sqref="V2:V919">
    <cfRule type="expression" dxfId="0" priority="30">
      <formula>M:M="TE + hint"</formula>
    </cfRule>
  </conditionalFormatting>
  <conditionalFormatting sqref="W2:W919">
    <cfRule type="expression" dxfId="0" priority="31">
      <formula>M:M="TE + hint"</formula>
    </cfRule>
  </conditionalFormatting>
  <conditionalFormatting sqref="X2:X919">
    <cfRule type="expression" dxfId="0" priority="32">
      <formula>M:M="TE + hint"</formula>
    </cfRule>
  </conditionalFormatting>
  <conditionalFormatting sqref="E2:E919">
    <cfRule type="cellIs" dxfId="10" priority="33" operator="equal">
      <formula>"Sí"</formula>
    </cfRule>
  </conditionalFormatting>
  <conditionalFormatting sqref="D2:D919">
    <cfRule type="cellIs" dxfId="11" priority="34" operator="equal">
      <formula>"Formato SPEACHY"</formula>
    </cfRule>
  </conditionalFormatting>
  <conditionalFormatting sqref="P2:P919">
    <cfRule type="expression" dxfId="0" priority="35">
      <formula>M:M="Scaff"</formula>
    </cfRule>
  </conditionalFormatting>
  <conditionalFormatting sqref="Q2:Q919">
    <cfRule type="expression" dxfId="0" priority="36">
      <formula>M:M="Scaff"</formula>
    </cfRule>
  </conditionalFormatting>
  <conditionalFormatting sqref="S2:S919">
    <cfRule type="expression" dxfId="0" priority="37">
      <formula>M:M="TE + hint"</formula>
    </cfRule>
  </conditionalFormatting>
  <dataValidations>
    <dataValidation type="list" allowBlank="1" sqref="D2:D919">
      <formula1>"No hacer,Pendiente de revisión,Ortografía+cast,JSON sin imagen,JSON con imagen,Formato SPEACHY,JSON revisado"</formula1>
    </dataValidation>
    <dataValidation type="list" allowBlank="1" sqref="AE2:AE919">
      <formula1>"Total,Feedback"</formula1>
    </dataValidation>
    <dataValidation type="list" allowBlank="1" sqref="I538:I546 I562:I567 I582:I586">
      <formula1>"Sí,No"</formula1>
    </dataValidation>
    <dataValidation type="list" allowBlank="1" sqref="M2:M919">
      <formula1>"TE + hint,Scaff"</formula1>
    </dataValidation>
    <dataValidation type="list" allowBlank="1" showErrorMessage="1" sqref="E2:E919">
      <formula1>"Sí,No"</formula1>
    </dataValidation>
  </dataValidations>
  <hyperlinks>
    <hyperlink r:id="rId2" ref="I341"/>
    <hyperlink r:id="rId3" ref="I502"/>
    <hyperlink r:id="rId4" ref="L503"/>
    <hyperlink r:id="rId5" ref="L504"/>
    <hyperlink r:id="rId6" ref="L505"/>
    <hyperlink r:id="rId7" ref="L510"/>
    <hyperlink r:id="rId8" ref="G638"/>
    <hyperlink r:id="rId9" ref="F654"/>
    <hyperlink r:id="rId10" ref="F700"/>
    <hyperlink r:id="rId11" ref="F721"/>
    <hyperlink r:id="rId12" ref="S721"/>
    <hyperlink r:id="rId13" ref="T721"/>
    <hyperlink r:id="rId14" ref="U721"/>
    <hyperlink r:id="rId15" ref="F722"/>
    <hyperlink r:id="rId16" ref="S722"/>
    <hyperlink r:id="rId17" ref="T722"/>
    <hyperlink r:id="rId18" ref="U722"/>
    <hyperlink r:id="rId19" ref="F723"/>
    <hyperlink r:id="rId20" ref="S723"/>
    <hyperlink r:id="rId21" ref="T723"/>
    <hyperlink r:id="rId22" ref="U723"/>
    <hyperlink r:id="rId23" ref="F724"/>
    <hyperlink r:id="rId24" ref="S724"/>
    <hyperlink r:id="rId25" ref="T724"/>
    <hyperlink r:id="rId26" ref="U724"/>
    <hyperlink r:id="rId27" ref="F725"/>
    <hyperlink r:id="rId28" ref="S725"/>
    <hyperlink r:id="rId29" ref="T725"/>
    <hyperlink r:id="rId30" ref="U725"/>
    <hyperlink r:id="rId31" ref="F726"/>
    <hyperlink r:id="rId32" ref="S726"/>
    <hyperlink r:id="rId33" ref="T726"/>
    <hyperlink r:id="rId34" ref="U726"/>
    <hyperlink r:id="rId35" ref="Z730"/>
    <hyperlink r:id="rId36" ref="R763"/>
    <hyperlink r:id="rId37" ref="P768"/>
    <hyperlink r:id="rId38" ref="I769"/>
    <hyperlink r:id="rId39" ref="F919"/>
  </hyperlinks>
  <drawing r:id="rId40"/>
  <legacy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32</v>
      </c>
      <c r="AB1" s="1" t="s">
        <v>5248</v>
      </c>
      <c r="AC1" s="1"/>
      <c r="AD1" s="1"/>
      <c r="AE1" s="1"/>
      <c r="AF1" s="1"/>
      <c r="AG1" s="1"/>
      <c r="AH1" s="1"/>
      <c r="AI1" s="1"/>
    </row>
    <row r="2" ht="112.5" customHeight="1">
      <c r="A2" s="6" t="s">
        <v>5249</v>
      </c>
      <c r="B2" s="68" t="s">
        <v>5250</v>
      </c>
      <c r="C2" s="6" t="s">
        <v>35</v>
      </c>
      <c r="D2" s="8" t="s">
        <v>5251</v>
      </c>
      <c r="E2" s="6"/>
      <c r="F2" s="9"/>
      <c r="G2" s="11"/>
      <c r="H2" s="10"/>
      <c r="I2" s="6"/>
      <c r="J2" s="6"/>
      <c r="K2" s="10"/>
      <c r="L2" s="10"/>
      <c r="M2" s="6"/>
      <c r="N2" s="9"/>
      <c r="O2" s="9"/>
      <c r="P2" s="12"/>
      <c r="Q2" s="13"/>
      <c r="R2" s="12"/>
      <c r="S2" s="12"/>
      <c r="T2" s="12"/>
      <c r="U2" s="12"/>
      <c r="V2" s="12"/>
      <c r="W2" s="12"/>
      <c r="X2" s="14"/>
      <c r="Y2" s="17" t="s">
        <v>45</v>
      </c>
      <c r="Z2" s="9"/>
      <c r="AA2" s="9"/>
      <c r="AB2" s="9"/>
      <c r="AC2" s="69" t="b">
        <f t="shared" ref="AC2:AC4" si="1">IF(D2&lt;&gt;"No hacer",CONCATENATE(A2,"-",LEFT(C2),"-",IF(A1&lt;&gt;A2,1,IF(C1=C2,RIGHT(AC1)+1,1))))</f>
        <v>0</v>
      </c>
      <c r="AD2" s="69" t="str">
        <f t="shared" ref="AD2:AD5" si="2">CONCATENATE(AC2,"-BR")</f>
        <v>FALSE-BR</v>
      </c>
      <c r="AE2" s="70" t="str">
        <f t="shared" ref="AE2:AE5" si="3">REPLACE(AB2,SEARCH("M6-",AB2),LEN(AC2),AD2)</f>
        <v>#VALUE!</v>
      </c>
      <c r="AF2" s="13"/>
      <c r="AG2" s="13"/>
      <c r="AH2" s="8" t="s">
        <v>48</v>
      </c>
      <c r="AI2" s="8"/>
    </row>
    <row r="3" ht="112.5" customHeight="1">
      <c r="A3" s="6" t="s">
        <v>5249</v>
      </c>
      <c r="B3" s="68" t="s">
        <v>5250</v>
      </c>
      <c r="C3" s="6" t="s">
        <v>50</v>
      </c>
      <c r="D3" s="8" t="s">
        <v>5251</v>
      </c>
      <c r="E3" s="6"/>
      <c r="F3" s="9"/>
      <c r="G3" s="11"/>
      <c r="H3" s="10"/>
      <c r="I3" s="6"/>
      <c r="J3" s="6"/>
      <c r="K3" s="11"/>
      <c r="L3" s="71"/>
      <c r="M3" s="6"/>
      <c r="N3" s="9"/>
      <c r="O3" s="9"/>
      <c r="P3" s="12"/>
      <c r="Q3" s="13"/>
      <c r="R3" s="12"/>
      <c r="S3" s="12"/>
      <c r="T3" s="12"/>
      <c r="U3" s="12"/>
      <c r="V3" s="12"/>
      <c r="W3" s="12"/>
      <c r="X3" s="14"/>
      <c r="Y3" s="17" t="s">
        <v>45</v>
      </c>
      <c r="Z3" s="9"/>
      <c r="AA3" s="9"/>
      <c r="AB3" s="9"/>
      <c r="AC3" s="69" t="b">
        <f t="shared" si="1"/>
        <v>0</v>
      </c>
      <c r="AD3" s="69" t="str">
        <f t="shared" si="2"/>
        <v>FALSE-BR</v>
      </c>
      <c r="AE3" s="70" t="str">
        <f t="shared" si="3"/>
        <v>#VALUE!</v>
      </c>
      <c r="AF3" s="13"/>
      <c r="AG3" s="13"/>
      <c r="AH3" s="8" t="s">
        <v>48</v>
      </c>
      <c r="AI3" s="8"/>
    </row>
    <row r="4" ht="112.5" customHeight="1">
      <c r="A4" s="6" t="s">
        <v>5249</v>
      </c>
      <c r="B4" s="68" t="s">
        <v>5250</v>
      </c>
      <c r="C4" s="6" t="s">
        <v>69</v>
      </c>
      <c r="D4" s="8" t="s">
        <v>5251</v>
      </c>
      <c r="E4" s="6"/>
      <c r="F4" s="9"/>
      <c r="G4" s="11"/>
      <c r="H4" s="71"/>
      <c r="I4" s="6"/>
      <c r="J4" s="6"/>
      <c r="K4" s="10"/>
      <c r="L4" s="10"/>
      <c r="M4" s="6"/>
      <c r="N4" s="9"/>
      <c r="O4" s="9"/>
      <c r="P4" s="12"/>
      <c r="Q4" s="13"/>
      <c r="R4" s="12"/>
      <c r="S4" s="12"/>
      <c r="T4" s="12"/>
      <c r="U4" s="12"/>
      <c r="V4" s="12"/>
      <c r="W4" s="12"/>
      <c r="X4" s="14"/>
      <c r="Y4" s="17" t="s">
        <v>45</v>
      </c>
      <c r="Z4" s="9"/>
      <c r="AA4" s="9"/>
      <c r="AB4" s="9"/>
      <c r="AC4" s="69" t="b">
        <f t="shared" si="1"/>
        <v>0</v>
      </c>
      <c r="AD4" s="69" t="str">
        <f t="shared" si="2"/>
        <v>FALSE-BR</v>
      </c>
      <c r="AE4" s="70" t="str">
        <f t="shared" si="3"/>
        <v>#VALUE!</v>
      </c>
      <c r="AF4" s="13"/>
      <c r="AG4" s="13"/>
      <c r="AH4" s="8" t="s">
        <v>48</v>
      </c>
      <c r="AI4" s="8"/>
    </row>
    <row r="5" ht="112.5" customHeight="1">
      <c r="A5" s="6" t="s">
        <v>2359</v>
      </c>
      <c r="B5" s="6" t="s">
        <v>2360</v>
      </c>
      <c r="C5" s="6" t="s">
        <v>69</v>
      </c>
      <c r="D5" s="8" t="s">
        <v>5251</v>
      </c>
      <c r="E5" s="6"/>
      <c r="F5" s="16"/>
      <c r="G5" s="10"/>
      <c r="H5" s="14"/>
      <c r="I5" s="6"/>
      <c r="J5" s="6"/>
      <c r="K5" s="10"/>
      <c r="L5" s="10"/>
      <c r="M5" s="6"/>
      <c r="N5" s="12"/>
      <c r="O5" s="12"/>
      <c r="P5" s="12"/>
      <c r="Q5" s="13"/>
      <c r="R5" s="9"/>
      <c r="S5" s="9"/>
      <c r="T5" s="16"/>
      <c r="U5" s="9"/>
      <c r="V5" s="9"/>
      <c r="W5" s="9"/>
      <c r="X5" s="14"/>
      <c r="Y5" s="17" t="s">
        <v>45</v>
      </c>
      <c r="Z5" s="9"/>
      <c r="AA5" s="9"/>
      <c r="AB5" s="9"/>
      <c r="AC5" s="69" t="b">
        <f>IF(D5&lt;&gt;"No hacer",CONCATENATE(A5,"-",LEFT(C5),"-",IF(A3&lt;&gt;A5,1,IF(C3=C5,RIGHT(AC3)+1,1))))</f>
        <v>0</v>
      </c>
      <c r="AD5" s="69" t="str">
        <f t="shared" si="2"/>
        <v>FALSE-BR</v>
      </c>
      <c r="AE5" s="70" t="str">
        <f t="shared" si="3"/>
        <v>#VALUE!</v>
      </c>
      <c r="AF5" s="13"/>
      <c r="AG5" s="13"/>
      <c r="AH5" s="13"/>
      <c r="AI5" s="13"/>
    </row>
    <row r="6" ht="112.5" customHeight="1">
      <c r="A6" s="6" t="s">
        <v>5252</v>
      </c>
      <c r="B6" s="6" t="s">
        <v>5253</v>
      </c>
      <c r="C6" s="27" t="s">
        <v>35</v>
      </c>
      <c r="D6" s="72" t="s">
        <v>5251</v>
      </c>
      <c r="E6" s="6"/>
      <c r="F6" s="16"/>
      <c r="G6" s="10"/>
      <c r="H6" s="14"/>
      <c r="I6" s="6"/>
      <c r="J6" s="6"/>
      <c r="K6" s="10"/>
      <c r="L6" s="10"/>
      <c r="M6" s="6"/>
      <c r="N6" s="12"/>
      <c r="O6" s="12"/>
      <c r="P6" s="12"/>
      <c r="Q6" s="13"/>
      <c r="R6" s="9"/>
      <c r="S6" s="9"/>
      <c r="T6" s="16"/>
      <c r="U6" s="9"/>
      <c r="V6" s="9"/>
      <c r="W6" s="9"/>
      <c r="X6" s="14"/>
      <c r="Y6" s="17"/>
      <c r="Z6" s="9"/>
      <c r="AA6" s="9"/>
      <c r="AB6" s="9"/>
      <c r="AC6" s="69"/>
      <c r="AD6" s="69"/>
      <c r="AE6" s="70"/>
      <c r="AF6" s="13"/>
      <c r="AG6" s="13"/>
      <c r="AH6" s="13"/>
      <c r="AI6" s="13"/>
    </row>
    <row r="7" ht="112.5" customHeight="1">
      <c r="A7" s="6" t="s">
        <v>5254</v>
      </c>
      <c r="B7" s="6" t="s">
        <v>5255</v>
      </c>
      <c r="C7" s="8" t="s">
        <v>50</v>
      </c>
      <c r="D7" s="8" t="s">
        <v>5251</v>
      </c>
      <c r="E7" s="6"/>
      <c r="F7" s="9"/>
      <c r="G7" s="11"/>
      <c r="H7" s="9"/>
      <c r="I7" s="6"/>
      <c r="J7" s="6"/>
      <c r="K7" s="10"/>
      <c r="L7" s="10"/>
      <c r="M7" s="13"/>
      <c r="N7" s="9"/>
      <c r="O7" s="9"/>
      <c r="P7" s="12"/>
      <c r="Q7" s="13"/>
      <c r="R7" s="12"/>
      <c r="S7" s="12"/>
      <c r="T7" s="12"/>
      <c r="U7" s="12"/>
      <c r="V7" s="12"/>
      <c r="W7" s="12"/>
      <c r="X7" s="13"/>
      <c r="Y7" s="6" t="s">
        <v>3413</v>
      </c>
      <c r="Z7" s="9"/>
      <c r="AA7" s="9"/>
      <c r="AB7" s="9"/>
      <c r="AC7" s="69" t="b">
        <f>IF(D7&lt;&gt;"No hacer",CONCATENATE(A7,"-",LEFT(C7),"-",IF(A5&lt;&gt;A7,1,IF(C5=C7,RIGHT(AC5)+1,1))))</f>
        <v>0</v>
      </c>
      <c r="AD7" s="69" t="str">
        <f t="shared" ref="AD7:AD10" si="4">CONCATENATE(AC7,"-BR")</f>
        <v>FALSE-BR</v>
      </c>
      <c r="AE7" s="70" t="str">
        <f t="shared" ref="AE7:AE10" si="5">REPLACE(AB7,SEARCH("M6-",AB7),LEN(AC7),AD7)</f>
        <v>#VALUE!</v>
      </c>
      <c r="AF7" s="13"/>
      <c r="AG7" s="13"/>
      <c r="AH7" s="13"/>
      <c r="AI7" s="13"/>
    </row>
    <row r="8" ht="112.5" customHeight="1">
      <c r="A8" s="6" t="s">
        <v>5254</v>
      </c>
      <c r="B8" s="6" t="s">
        <v>5255</v>
      </c>
      <c r="C8" s="13" t="s">
        <v>69</v>
      </c>
      <c r="D8" s="8" t="s">
        <v>5251</v>
      </c>
      <c r="E8" s="6"/>
      <c r="F8" s="9"/>
      <c r="G8" s="11"/>
      <c r="H8" s="9"/>
      <c r="I8" s="6"/>
      <c r="J8" s="6"/>
      <c r="K8" s="10"/>
      <c r="L8" s="10"/>
      <c r="M8" s="13"/>
      <c r="N8" s="9"/>
      <c r="O8" s="9"/>
      <c r="P8" s="12"/>
      <c r="Q8" s="13"/>
      <c r="R8" s="12"/>
      <c r="S8" s="12"/>
      <c r="T8" s="12"/>
      <c r="U8" s="12"/>
      <c r="V8" s="12"/>
      <c r="W8" s="12"/>
      <c r="X8" s="13"/>
      <c r="Y8" s="6" t="s">
        <v>3413</v>
      </c>
      <c r="Z8" s="9"/>
      <c r="AA8" s="9"/>
      <c r="AB8" s="9"/>
      <c r="AC8" s="69" t="b">
        <f t="shared" ref="AC8:AC10" si="6">IF(D8&lt;&gt;"No hacer",CONCATENATE(A8,"-",LEFT(C8),"-",IF(A7&lt;&gt;A8,1,IF(C7=C8,RIGHT(AC7)+1,1))))</f>
        <v>0</v>
      </c>
      <c r="AD8" s="69" t="str">
        <f t="shared" si="4"/>
        <v>FALSE-BR</v>
      </c>
      <c r="AE8" s="70" t="str">
        <f t="shared" si="5"/>
        <v>#VALUE!</v>
      </c>
      <c r="AF8" s="13"/>
      <c r="AG8" s="13"/>
      <c r="AH8" s="13"/>
      <c r="AI8" s="13"/>
    </row>
    <row r="9" ht="112.5" customHeight="1">
      <c r="A9" s="6" t="s">
        <v>5256</v>
      </c>
      <c r="B9" s="6" t="s">
        <v>5257</v>
      </c>
      <c r="C9" s="13" t="s">
        <v>50</v>
      </c>
      <c r="D9" s="8" t="s">
        <v>5251</v>
      </c>
      <c r="E9" s="6"/>
      <c r="F9" s="9"/>
      <c r="G9" s="11"/>
      <c r="H9" s="9"/>
      <c r="I9" s="6"/>
      <c r="J9" s="6"/>
      <c r="K9" s="10"/>
      <c r="L9" s="10"/>
      <c r="M9" s="13"/>
      <c r="N9" s="9"/>
      <c r="O9" s="9"/>
      <c r="P9" s="12"/>
      <c r="Q9" s="13"/>
      <c r="R9" s="12"/>
      <c r="S9" s="12"/>
      <c r="T9" s="12"/>
      <c r="U9" s="12"/>
      <c r="V9" s="12"/>
      <c r="W9" s="12"/>
      <c r="X9" s="13"/>
      <c r="Y9" s="6" t="s">
        <v>3413</v>
      </c>
      <c r="Z9" s="9"/>
      <c r="AA9" s="9"/>
      <c r="AB9" s="9"/>
      <c r="AC9" s="69" t="b">
        <f t="shared" si="6"/>
        <v>0</v>
      </c>
      <c r="AD9" s="69" t="str">
        <f t="shared" si="4"/>
        <v>FALSE-BR</v>
      </c>
      <c r="AE9" s="70" t="str">
        <f t="shared" si="5"/>
        <v>#VALUE!</v>
      </c>
      <c r="AF9" s="13"/>
      <c r="AG9" s="13"/>
      <c r="AH9" s="13"/>
      <c r="AI9" s="13"/>
    </row>
    <row r="10" ht="112.5" customHeight="1">
      <c r="A10" s="6" t="s">
        <v>5256</v>
      </c>
      <c r="B10" s="6" t="s">
        <v>5257</v>
      </c>
      <c r="C10" s="13" t="s">
        <v>69</v>
      </c>
      <c r="D10" s="8" t="s">
        <v>5251</v>
      </c>
      <c r="E10" s="6"/>
      <c r="F10" s="9"/>
      <c r="G10" s="11"/>
      <c r="H10" s="9"/>
      <c r="I10" s="6"/>
      <c r="J10" s="6"/>
      <c r="K10" s="10"/>
      <c r="L10" s="10"/>
      <c r="M10" s="13"/>
      <c r="N10" s="9"/>
      <c r="O10" s="9"/>
      <c r="P10" s="12"/>
      <c r="Q10" s="13"/>
      <c r="R10" s="12"/>
      <c r="S10" s="12"/>
      <c r="T10" s="12"/>
      <c r="U10" s="12"/>
      <c r="V10" s="12"/>
      <c r="W10" s="12"/>
      <c r="X10" s="13"/>
      <c r="Y10" s="6" t="s">
        <v>3413</v>
      </c>
      <c r="Z10" s="9"/>
      <c r="AA10" s="9"/>
      <c r="AB10" s="9"/>
      <c r="AC10" s="69" t="b">
        <f t="shared" si="6"/>
        <v>0</v>
      </c>
      <c r="AD10" s="69" t="str">
        <f t="shared" si="4"/>
        <v>FALSE-BR</v>
      </c>
      <c r="AE10" s="70" t="str">
        <f t="shared" si="5"/>
        <v>#VALUE!</v>
      </c>
      <c r="AF10" s="13"/>
      <c r="AG10" s="13"/>
      <c r="AH10" s="13"/>
      <c r="AI10" s="13"/>
    </row>
    <row r="11" ht="112.5" customHeight="1">
      <c r="A11" s="73" t="s">
        <v>5258</v>
      </c>
      <c r="B11" s="10" t="s">
        <v>5259</v>
      </c>
      <c r="C11" s="27" t="s">
        <v>35</v>
      </c>
      <c r="D11" s="72" t="s">
        <v>5251</v>
      </c>
      <c r="E11" s="6"/>
      <c r="F11" s="9"/>
      <c r="G11" s="9"/>
      <c r="H11" s="8"/>
      <c r="I11" s="8"/>
      <c r="J11" s="9"/>
      <c r="K11" s="63"/>
      <c r="L11" s="8"/>
      <c r="M11" s="11"/>
      <c r="N11" s="11"/>
      <c r="O11" s="13"/>
      <c r="P11" s="13"/>
      <c r="Q11" s="13"/>
      <c r="R11" s="13"/>
      <c r="S11" s="13"/>
      <c r="T11" s="13"/>
      <c r="U11" s="13"/>
      <c r="V11" s="13"/>
      <c r="W11" s="74"/>
      <c r="X11" s="8"/>
      <c r="Y11" s="13"/>
      <c r="Z11" s="13"/>
      <c r="AA11" s="13"/>
      <c r="AB11" s="6"/>
      <c r="AC11" s="6"/>
      <c r="AD11" s="6"/>
      <c r="AE11" s="6"/>
      <c r="AF11" s="6"/>
      <c r="AG11" s="6"/>
      <c r="AH11" s="6"/>
      <c r="AI11" s="6"/>
    </row>
    <row r="12" ht="112.5" customHeight="1">
      <c r="A12" s="73" t="s">
        <v>5260</v>
      </c>
      <c r="B12" s="10" t="s">
        <v>5261</v>
      </c>
      <c r="C12" s="27" t="s">
        <v>35</v>
      </c>
      <c r="D12" s="72" t="s">
        <v>5251</v>
      </c>
      <c r="E12" s="6"/>
      <c r="F12" s="10"/>
      <c r="G12" s="9"/>
      <c r="H12" s="8"/>
      <c r="I12" s="8"/>
      <c r="J12" s="9"/>
      <c r="K12" s="10"/>
      <c r="L12" s="8"/>
      <c r="M12" s="9"/>
      <c r="N12" s="63"/>
      <c r="O12" s="13"/>
      <c r="P12" s="13"/>
      <c r="Q12" s="13"/>
      <c r="R12" s="13"/>
      <c r="S12" s="13"/>
      <c r="T12" s="13"/>
      <c r="U12" s="13"/>
      <c r="V12" s="13"/>
      <c r="W12" s="74"/>
      <c r="X12" s="8"/>
      <c r="Y12" s="13"/>
      <c r="Z12" s="13"/>
      <c r="AA12" s="13"/>
      <c r="AB12" s="6"/>
      <c r="AC12" s="6"/>
      <c r="AD12" s="6"/>
      <c r="AE12" s="6"/>
      <c r="AF12" s="6"/>
      <c r="AG12" s="6"/>
      <c r="AH12" s="6"/>
      <c r="AI12" s="6"/>
    </row>
    <row r="13" ht="112.5" customHeight="1">
      <c r="A13" s="73" t="s">
        <v>5262</v>
      </c>
      <c r="B13" s="10" t="s">
        <v>5263</v>
      </c>
      <c r="C13" s="27" t="s">
        <v>35</v>
      </c>
      <c r="D13" s="72" t="s">
        <v>5251</v>
      </c>
      <c r="E13" s="6"/>
      <c r="F13" s="10"/>
      <c r="G13" s="10"/>
      <c r="H13" s="6"/>
      <c r="I13" s="6"/>
      <c r="J13" s="10"/>
      <c r="K13" s="10"/>
      <c r="L13" s="8"/>
      <c r="M13" s="9"/>
      <c r="N13" s="9"/>
      <c r="O13" s="13"/>
      <c r="P13" s="13"/>
      <c r="Q13" s="13"/>
      <c r="R13" s="13"/>
      <c r="S13" s="13"/>
      <c r="T13" s="13"/>
      <c r="U13" s="13"/>
      <c r="V13" s="13"/>
      <c r="W13" s="74"/>
      <c r="X13" s="8"/>
      <c r="Y13" s="13"/>
      <c r="Z13" s="13"/>
      <c r="AA13" s="13"/>
      <c r="AB13" s="6"/>
      <c r="AC13" s="6"/>
      <c r="AD13" s="6"/>
      <c r="AE13" s="6"/>
      <c r="AF13" s="6"/>
      <c r="AG13" s="6"/>
      <c r="AH13" s="6"/>
      <c r="AI13" s="6"/>
    </row>
    <row r="14" ht="112.5" customHeight="1">
      <c r="A14" s="6" t="s">
        <v>5264</v>
      </c>
      <c r="B14" s="10" t="s">
        <v>5265</v>
      </c>
      <c r="C14" s="27" t="s">
        <v>35</v>
      </c>
      <c r="D14" s="72" t="s">
        <v>5251</v>
      </c>
      <c r="E14" s="6"/>
      <c r="F14" s="11"/>
      <c r="G14" s="9"/>
      <c r="H14" s="8"/>
      <c r="I14" s="8"/>
      <c r="J14" s="9"/>
      <c r="K14" s="9"/>
      <c r="L14" s="8"/>
      <c r="M14" s="9"/>
      <c r="N14" s="9"/>
      <c r="O14" s="13"/>
      <c r="P14" s="13"/>
      <c r="Q14" s="13"/>
      <c r="R14" s="13"/>
      <c r="S14" s="13"/>
      <c r="T14" s="13"/>
      <c r="U14" s="13"/>
      <c r="V14" s="13"/>
      <c r="W14" s="74"/>
      <c r="X14" s="8"/>
      <c r="Y14" s="13"/>
      <c r="Z14" s="13"/>
      <c r="AA14" s="13"/>
      <c r="AB14" s="6"/>
      <c r="AC14" s="6"/>
      <c r="AD14" s="6"/>
      <c r="AE14" s="6"/>
      <c r="AF14" s="6"/>
      <c r="AG14" s="6"/>
      <c r="AH14" s="6"/>
      <c r="AI14" s="6"/>
    </row>
    <row r="15" ht="112.5" customHeight="1">
      <c r="A15" s="6" t="s">
        <v>5266</v>
      </c>
      <c r="B15" s="10" t="s">
        <v>5267</v>
      </c>
      <c r="C15" s="27" t="s">
        <v>35</v>
      </c>
      <c r="D15" s="8" t="s">
        <v>5251</v>
      </c>
      <c r="E15" s="6"/>
      <c r="F15" s="9"/>
      <c r="G15" s="9"/>
      <c r="H15" s="8"/>
      <c r="I15" s="8"/>
      <c r="J15" s="9"/>
      <c r="K15" s="9"/>
      <c r="L15" s="8"/>
      <c r="M15" s="9"/>
      <c r="N15" s="12"/>
      <c r="O15" s="13"/>
      <c r="P15" s="8"/>
      <c r="Q15" s="13"/>
      <c r="R15" s="13"/>
      <c r="S15" s="13"/>
      <c r="T15" s="13"/>
      <c r="U15" s="13"/>
      <c r="V15" s="13"/>
      <c r="W15" s="74"/>
      <c r="X15" s="8"/>
      <c r="Y15" s="13"/>
      <c r="Z15" s="13"/>
      <c r="AA15" s="13"/>
      <c r="AB15" s="6"/>
      <c r="AC15" s="6"/>
      <c r="AD15" s="6"/>
      <c r="AE15" s="6"/>
      <c r="AF15" s="6"/>
      <c r="AG15" s="6"/>
      <c r="AH15" s="6"/>
      <c r="AI15" s="6"/>
    </row>
    <row r="16" ht="112.5" customHeight="1">
      <c r="A16" s="6" t="s">
        <v>5266</v>
      </c>
      <c r="B16" s="10" t="s">
        <v>5267</v>
      </c>
      <c r="C16" s="28" t="s">
        <v>50</v>
      </c>
      <c r="D16" s="8" t="s">
        <v>5251</v>
      </c>
      <c r="E16" s="6"/>
      <c r="F16" s="9"/>
      <c r="G16" s="9"/>
      <c r="H16" s="8"/>
      <c r="I16" s="8"/>
      <c r="J16" s="9"/>
      <c r="K16" s="9"/>
      <c r="L16" s="8"/>
      <c r="M16" s="9"/>
      <c r="N16" s="12"/>
      <c r="O16" s="13"/>
      <c r="P16" s="8"/>
      <c r="Q16" s="13"/>
      <c r="R16" s="13"/>
      <c r="S16" s="13"/>
      <c r="T16" s="13"/>
      <c r="U16" s="13"/>
      <c r="V16" s="13"/>
      <c r="W16" s="74"/>
      <c r="X16" s="8"/>
      <c r="Y16" s="13"/>
      <c r="Z16" s="13"/>
      <c r="AA16" s="13"/>
      <c r="AB16" s="6"/>
      <c r="AC16" s="6"/>
      <c r="AD16" s="6"/>
      <c r="AE16" s="6"/>
      <c r="AF16" s="6"/>
      <c r="AG16" s="6"/>
      <c r="AH16" s="6"/>
      <c r="AI16" s="6"/>
    </row>
    <row r="17" ht="112.5" customHeight="1">
      <c r="A17" s="6" t="s">
        <v>5266</v>
      </c>
      <c r="B17" s="10" t="s">
        <v>5267</v>
      </c>
      <c r="C17" s="29" t="s">
        <v>69</v>
      </c>
      <c r="D17" s="8" t="s">
        <v>5251</v>
      </c>
      <c r="E17" s="6"/>
      <c r="F17" s="9"/>
      <c r="G17" s="9"/>
      <c r="H17" s="8"/>
      <c r="I17" s="8"/>
      <c r="J17" s="9"/>
      <c r="K17" s="9"/>
      <c r="L17" s="8"/>
      <c r="M17" s="9"/>
      <c r="N17" s="9"/>
      <c r="O17" s="13"/>
      <c r="P17" s="13"/>
      <c r="Q17" s="13"/>
      <c r="R17" s="13"/>
      <c r="S17" s="13"/>
      <c r="T17" s="13"/>
      <c r="U17" s="13"/>
      <c r="V17" s="13"/>
      <c r="W17" s="74"/>
      <c r="X17" s="8"/>
      <c r="Y17" s="13"/>
      <c r="Z17" s="13"/>
      <c r="AA17" s="13"/>
      <c r="AB17" s="6"/>
      <c r="AC17" s="6"/>
      <c r="AD17" s="6"/>
      <c r="AE17" s="6"/>
      <c r="AF17" s="6"/>
      <c r="AG17" s="6"/>
      <c r="AH17" s="6"/>
      <c r="AI17" s="6"/>
    </row>
    <row r="18" ht="112.5" customHeight="1">
      <c r="A18" s="6" t="s">
        <v>4095</v>
      </c>
      <c r="B18" s="68" t="s">
        <v>4096</v>
      </c>
      <c r="C18" s="13" t="s">
        <v>69</v>
      </c>
      <c r="D18" s="8" t="s">
        <v>5251</v>
      </c>
      <c r="E18" s="6"/>
      <c r="F18" s="11" t="s">
        <v>5268</v>
      </c>
      <c r="G18" s="11" t="s">
        <v>5269</v>
      </c>
      <c r="H18" s="10" t="s">
        <v>5270</v>
      </c>
      <c r="I18" s="6" t="s">
        <v>1051</v>
      </c>
      <c r="J18" s="6" t="s">
        <v>168</v>
      </c>
      <c r="K18" s="11" t="s">
        <v>5271</v>
      </c>
      <c r="L18" s="11" t="s">
        <v>5272</v>
      </c>
      <c r="M18" s="13" t="s">
        <v>43</v>
      </c>
      <c r="N18" s="11" t="s">
        <v>5273</v>
      </c>
      <c r="O18" s="11" t="s">
        <v>5274</v>
      </c>
      <c r="P18" s="9" t="s">
        <v>5275</v>
      </c>
      <c r="Q18" s="13"/>
      <c r="R18" s="12"/>
      <c r="S18" s="12"/>
      <c r="T18" s="12"/>
      <c r="U18" s="12"/>
      <c r="V18" s="12"/>
      <c r="W18" s="12"/>
      <c r="X18" s="13"/>
      <c r="Y18" s="6" t="s">
        <v>3413</v>
      </c>
      <c r="Z18" s="75" t="s">
        <v>5276</v>
      </c>
      <c r="AA18" s="76" t="s">
        <v>5277</v>
      </c>
      <c r="AB18" s="13" t="b">
        <f>IF(D18&lt;&gt;"No hacer",CONCATENATE(A18,"-",LEFT(C18),"-",IF(Seeds!A726&lt;&gt;A18,1,IF(Seeds!C726=C18,RIGHT(Seeds!AB726)+1,1))))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572</v>
      </c>
      <c r="AG18" s="8" t="s">
        <v>48</v>
      </c>
      <c r="AH18" s="8" t="s">
        <v>49</v>
      </c>
      <c r="AI18" s="8" t="str">
        <f t="shared" ref="AI18:AI19" si="9">FIND(AB18,AA18)</f>
        <v>#VALUE!</v>
      </c>
    </row>
    <row r="19" ht="112.5" customHeight="1">
      <c r="A19" s="6" t="s">
        <v>4095</v>
      </c>
      <c r="B19" s="68" t="s">
        <v>4096</v>
      </c>
      <c r="C19" s="13" t="s">
        <v>69</v>
      </c>
      <c r="D19" s="8" t="s">
        <v>5251</v>
      </c>
      <c r="E19" s="6"/>
      <c r="F19" s="60" t="s">
        <v>5278</v>
      </c>
      <c r="G19" s="24" t="s">
        <v>3741</v>
      </c>
      <c r="H19" s="10"/>
      <c r="I19" s="6" t="s">
        <v>1051</v>
      </c>
      <c r="J19" s="6" t="s">
        <v>168</v>
      </c>
      <c r="K19" s="10" t="s">
        <v>5279</v>
      </c>
      <c r="L19" s="24" t="s">
        <v>5280</v>
      </c>
      <c r="M19" s="8" t="s">
        <v>43</v>
      </c>
      <c r="N19" s="11" t="s">
        <v>5281</v>
      </c>
      <c r="O19" s="11" t="s">
        <v>5282</v>
      </c>
      <c r="P19" s="9" t="s">
        <v>5283</v>
      </c>
      <c r="Q19" s="13"/>
      <c r="R19" s="12"/>
      <c r="S19" s="12"/>
      <c r="T19" s="12"/>
      <c r="U19" s="12"/>
      <c r="V19" s="12"/>
      <c r="W19" s="12"/>
      <c r="X19" s="13"/>
      <c r="Y19" s="6" t="s">
        <v>3413</v>
      </c>
      <c r="Z19" s="75" t="s">
        <v>5284</v>
      </c>
      <c r="AA19" s="76" t="s">
        <v>5285</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572</v>
      </c>
      <c r="AG19" s="8" t="s">
        <v>48</v>
      </c>
      <c r="AH19" s="8" t="s">
        <v>49</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63"/>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63"/>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63"/>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63"/>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63"/>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63"/>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63"/>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63"/>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63"/>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63"/>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63"/>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63"/>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63"/>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63"/>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1B27EE2C-BB21-4B8E-9E56-493C419BC7D9}" filter="1" showAutoFilter="1">
      <autoFilter ref="$A$1:$Y$67">
        <filterColumn colId="3">
          <filters/>
        </filterColumn>
      </autoFilter>
    </customSheetView>
    <customSheetView guid="{CBD965DF-3600-48BF-AC16-EE8949FB0784}" filter="1" showAutoFilter="1">
      <autoFilter ref="$A$1:$Y$67">
        <filterColumn colId="3">
          <filters/>
        </filterColumn>
      </autoFilter>
    </customSheetView>
    <customSheetView guid="{DE449A11-E9E1-471A-A64B-204B3771944C}" filter="1" showAutoFilter="1">
      <autoFilter ref="$A$1:$Y$67">
        <filterColumn colId="3">
          <filters/>
        </filterColumn>
        <filterColumn colId="2">
          <filters blank="1">
            <filter val="Identificar"/>
          </filters>
        </filterColumn>
      </autoFilter>
    </customSheetView>
    <customSheetView guid="{14F8470A-08AD-40BE-92B3-5A28C821DFDD}" filter="1" showAutoFilter="1">
      <autoFilter ref="$A$1:$Y$67">
        <filterColumn colId="3">
          <filters/>
        </filterColumn>
      </autoFilter>
    </customSheetView>
    <customSheetView guid="{174A8059-4F11-45B5-8D97-38B061B7439F}" filter="1" showAutoFilter="1">
      <autoFilter ref="$A$1:$AB$67">
        <filterColumn colId="3">
          <filters/>
        </filterColumn>
      </autoFilter>
    </customSheetView>
    <customSheetView guid="{31F234D1-CCCB-42BD-8C09-AC5D751C16E5}"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D35A0DD9-44C5-4651-B582-74601F21BA6E}" filter="1" showAutoFilter="1">
      <autoFilter ref="$A$1:$Y$67"/>
    </customSheetView>
    <customSheetView guid="{6D7405D1-662F-4FCB-83D0-6742FE220258}" filter="1" showAutoFilter="1">
      <autoFilter ref="$A$1:$Y$67">
        <filterColumn colId="3">
          <filters/>
        </filterColumn>
      </autoFilter>
    </customSheetView>
    <customSheetView guid="{7043994F-7D15-40AC-AC4E-7C74A69BD185}" filter="1" showAutoFilter="1">
      <autoFilter ref="$A$1:$Y$67"/>
    </customSheetView>
    <customSheetView guid="{A465EBCF-5611-4E68-9EA7-7356733CD211}" filter="1" showAutoFilter="1">
      <autoFilter ref="$A$1:$Y$67">
        <filterColumn colId="3">
          <filters/>
        </filterColumn>
      </autoFilter>
    </customSheetView>
    <customSheetView guid="{49084F82-E907-4A72-A15B-9C601DC14230}" filter="1" showAutoFilter="1">
      <autoFilter ref="$A$1:$Y$67">
        <filterColumn colId="3">
          <filters/>
        </filterColumn>
      </autoFilter>
    </customSheetView>
    <customSheetView guid="{8D4217E7-6FDD-4D73-B700-1AB6BBC77093}" filter="1" showAutoFilter="1">
      <autoFilter ref="$A$1:$Y$67">
        <filterColumn colId="3">
          <filters>
            <filter val="No hacer"/>
          </filters>
        </filterColumn>
        <filterColumn colId="23">
          <filters/>
        </filterColumn>
      </autoFilter>
    </customSheetView>
    <customSheetView guid="{6FC6EE80-E0E2-420F-9D3C-8AF18D989DE9}" filter="1" showAutoFilter="1">
      <autoFilter ref="$A$1:$AB$67">
        <filterColumn colId="3">
          <filters/>
        </filterColumn>
      </autoFilter>
    </customSheetView>
    <customSheetView guid="{2D9B1FF6-5935-413C-A7E3-25AD073658D0}"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A19F4453-91E9-4540-9EB0-EA9C02898C0C}" filter="1" showAutoFilter="1">
      <autoFilter ref="$A$1:$Y$67">
        <filterColumn colId="23">
          <filters/>
        </filterColumn>
      </autoFilter>
    </customSheetView>
    <customSheetView guid="{2655DA9B-6B3E-4F6D-A70C-EFF48D2D3431}" filter="1" showAutoFilter="1">
      <autoFilter ref="$A$1:$Y$67"/>
    </customSheetView>
    <customSheetView guid="{FAA92D1F-7510-452F-9CD0-517284C26B59}" filter="1" showAutoFilter="1">
      <autoFilter ref="$A$1:$Y$67">
        <filterColumn colId="3">
          <filters/>
        </filterColumn>
        <filterColumn colId="2">
          <filters blank="1">
            <filter val="Identificar"/>
          </filters>
        </filterColumn>
      </autoFilter>
    </customSheetView>
    <customSheetView guid="{EB13B758-0B25-473D-ADA5-8F7E1416FD6C}" filter="1" showAutoFilter="1">
      <autoFilter ref="$A$1:$Y$67">
        <filterColumn colId="3">
          <filters/>
        </filterColumn>
      </autoFilter>
    </customSheetView>
    <customSheetView guid="{C23D7AAB-A809-4335-BBC4-8747B57937E7}" filter="1" showAutoFilter="1">
      <autoFilter ref="$D$1:$D$67"/>
    </customSheetView>
    <customSheetView guid="{C5A1A0FA-214F-4A2F-9660-0343B966B4A9}" filter="1" showAutoFilter="1">
      <autoFilter ref="$A$1:$Y$67">
        <filterColumn colId="3">
          <filters/>
        </filterColumn>
      </autoFilter>
    </customSheetView>
    <customSheetView guid="{6DA8D78B-1F78-4B86-9BFE-118BF19689A9}" filter="1" showAutoFilter="1">
      <autoFilter ref="$A$1:$Y$67">
        <filterColumn colId="3">
          <filters blank="1"/>
        </filterColumn>
        <filterColumn colId="0">
          <customFilters>
            <customFilter val="*MyM-12*"/>
          </customFilters>
        </filterColumn>
      </autoFilter>
    </customSheetView>
    <customSheetView guid="{4D45B9B7-7D5A-4CC7-89FA-A4893B22F162}" filter="1" showAutoFilter="1">
      <autoFilter ref="$A$1:$Y$67">
        <filterColumn colId="3">
          <filters/>
        </filterColumn>
      </autoFilter>
    </customSheetView>
    <customSheetView guid="{4D85E152-D42C-4999-AE96-48FA5EABE6D5}" filter="1" showAutoFilter="1">
      <autoFilter ref="$A$1:$Y$67">
        <filterColumn colId="3">
          <filters/>
        </filterColumn>
      </autoFilter>
    </customSheetView>
    <customSheetView guid="{4A41E471-9A17-4FEC-8D1E-7CC98D9ED57A}" filter="1" showAutoFilter="1">
      <autoFilter ref="$A$1:$Y$67">
        <filterColumn colId="3">
          <filters/>
        </filterColumn>
      </autoFilter>
    </customSheetView>
    <customSheetView guid="{35CFA208-B03E-4E18-8015-CA4D5C940E6F}" filter="1" showAutoFilter="1">
      <autoFilter ref="$A$1:$Y$67">
        <filterColumn colId="3">
          <filters/>
        </filterColumn>
      </autoFilter>
    </customSheetView>
    <customSheetView guid="{F494B96B-E88F-40CE-8A5B-750203983E1A}" filter="1" showAutoFilter="1">
      <autoFilter ref="$A$1:$Y$67">
        <filterColumn colId="3">
          <filters/>
        </filterColumn>
        <filterColumn colId="11">
          <filters>
            <filter val="T2=Lemonlib.round({{Q1}}/2,2)&#10;A1=Lemonlib.round({{Q1}}*{{T2}}/2 + {{Q1}}*{{Q1}},1)"/>
            <filter val="A1=Lemonlib.round({{T3}}*2,1)"/>
          </filters>
        </filterColumn>
      </autoFilter>
    </customSheetView>
    <customSheetView guid="{8E06D24E-FB56-406B-AA7F-A3BBFF38C734}" filter="1" showAutoFilter="1">
      <autoFilter ref="$A$1:$Y$67">
        <filterColumn colId="3">
          <filters/>
        </filterColumn>
      </autoFilter>
    </customSheetView>
    <customSheetView guid="{C55C240A-4655-43CC-A16E-5E6F13EDD1BF}" filter="1" showAutoFilter="1">
      <autoFilter ref="$J$1:$J$17">
        <filterColumn colId="0">
          <filters/>
        </filterColumn>
      </autoFilter>
    </customSheetView>
    <customSheetView guid="{213FB698-FB63-4302-BB6E-309EDD29A056}"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8A2C8069-2739-4138-BEB8-C1582EF2D9B6}" filter="1" showAutoFilter="1">
      <autoFilter ref="$A$1:$AB$67">
        <filterColumn colId="3">
          <filters/>
        </filterColumn>
      </autoFilter>
    </customSheetView>
    <customSheetView guid="{DF7D0FE1-E644-4F7F-95CB-2F0108E251CC}" filter="1" showAutoFilter="1">
      <autoFilter ref="$A$1:$Y$67"/>
    </customSheetView>
    <customSheetView guid="{885E9846-8D39-411E-B9A6-9C397991C8FF}" filter="1" showAutoFilter="1">
      <autoFilter ref="$A$1:$Y$67"/>
    </customSheetView>
    <customSheetView guid="{C962E061-43F5-4E1F-A551-83503617B889}" filter="1" showAutoFilter="1">
      <autoFilter ref="$B$1:$J$17"/>
    </customSheetView>
    <customSheetView guid="{A43D0A48-2C89-4BB1-B521-AF397E78BA09}" filter="1" showAutoFilter="1">
      <autoFilter ref="$A$1:$Y$67">
        <filterColumn colId="23">
          <filters/>
        </filterColumn>
      </autoFilter>
    </customSheetView>
    <customSheetView guid="{D3B1BD40-04F2-461C-896D-9E75343F26A1}"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ECFC45B1-984E-4A4D-A568-D87795D16BF8}" filter="1" showAutoFilter="1">
      <autoFilter ref="$A$1:$AB$67">
        <filterColumn colId="3">
          <filters/>
        </filterColumn>
        <filterColumn colId="11">
          <filters>
            <filter val="T2=Lemonlib.round({{Q1}}/2,2)&#10;A1=Lemonlib.round({{Q1}}*{{T2}}/2 + {{Q1}}*{{Q1}},1)"/>
            <filter val="A1=Lemonlib.round({{T3}}*2,1)"/>
          </filters>
        </filterColumn>
      </autoFilter>
    </customSheetView>
    <customSheetView guid="{1DFD0D65-407A-4A50-8E39-F31F19401667}" filter="1" showAutoFilter="1">
      <autoFilter ref="$A$1:$Y$67">
        <filterColumn colId="3">
          <filters/>
        </filterColumn>
      </autoFilter>
    </customSheetView>
    <customSheetView guid="{7E33E8B3-9768-41BD-90BE-17AAD9A0A25A}" filter="1" showAutoFilter="1">
      <autoFilter ref="$A$1:$Y$67">
        <filterColumn colId="3">
          <filters blank="1"/>
        </filterColumn>
        <filterColumn colId="0">
          <customFilters>
            <customFilter val="M5-G*"/>
          </customFilters>
        </filterColumn>
      </autoFilter>
    </customSheetView>
    <customSheetView guid="{7D408D81-1197-46F9-A3B9-0F86A4AA81C9}" filter="1" showAutoFilter="1">
      <autoFilter ref="$A$1:$Y$67">
        <filterColumn colId="23">
          <filters/>
        </filterColumn>
      </autoFilter>
    </customSheetView>
    <customSheetView guid="{6E5EAEB7-0865-456D-8483-3DB981B9C813}" filter="1" showAutoFilter="1">
      <autoFilter ref="$A$1:$Y$67"/>
    </customSheetView>
    <customSheetView guid="{02D9EF75-8F38-4A1B-AEA6-18BEF6657F67}" filter="1" showAutoFilter="1">
      <autoFilter ref="$A$1:$Y$67">
        <filterColumn colId="3">
          <filters/>
        </filterColumn>
      </autoFilter>
    </customSheetView>
    <customSheetView guid="{5608E3D0-1517-48A6-A604-CBE4FD2CD016}"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2569C216-01E8-4998-AB18-F571CC714B1C}" filter="1" showAutoFilter="1">
      <autoFilter ref="$A$1:$Y$67">
        <filterColumn colId="3">
          <filters/>
        </filterColumn>
      </autoFilter>
    </customSheetView>
    <customSheetView guid="{B23072F8-B9A0-4914-8D41-46D2F2FE2B4F}" filter="1" showAutoFilter="1">
      <autoFilter ref="$B$1:$P$67"/>
    </customSheetView>
    <customSheetView guid="{8E0E7450-5642-43A3-A9E2-06B60984005A}"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A7D499A5-2E4E-4750-A502-D057005B21B6}" filter="1" showAutoFilter="1">
      <autoFilter ref="$A$1:$Y$67">
        <filterColumn colId="3">
          <filters/>
        </filterColumn>
      </autoFilter>
    </customSheetView>
    <customSheetView guid="{4D2843FF-FA02-4DBF-8FF6-150E4028A375}" filter="1" showAutoFilter="1">
      <autoFilter ref="$A$1:$Y$67">
        <filterColumn colId="3">
          <filters/>
        </filterColumn>
        <filterColumn colId="2">
          <filters blank="1">
            <filter val="Identificar"/>
          </filters>
        </filterColumn>
      </autoFilter>
    </customSheetView>
    <customSheetView guid="{DC7E4EF1-E9A3-4E11-B49D-2311D2BB3257}"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141DF3B8-C176-4CDF-89BC-24AFC1FAFF9E}" filter="1" showAutoFilter="1">
      <autoFilter ref="$A$1:$Y$67">
        <filterColumn colId="3">
          <filters/>
        </filterColumn>
      </autoFilter>
    </customSheetView>
    <customSheetView guid="{1EC8F8E2-DAA2-4C1C-8EAD-73C6BA23DA72}" filter="1" showAutoFilter="1">
      <autoFilter ref="$F$1:$F$17"/>
    </customSheetView>
    <customSheetView guid="{ED366B9A-B128-40F7-AE4F-428363A03B8D}" filter="1" showAutoFilter="1">
      <autoFilter ref="$A$1:$Y$67">
        <filterColumn colId="3">
          <filters/>
        </filterColumn>
        <filterColumn colId="2">
          <filters blank="1">
            <filter val="Identificar"/>
          </filters>
        </filterColumn>
      </autoFilter>
    </customSheetView>
    <customSheetView guid="{147B1488-6ACA-47A1-B579-A3644C6AB8AA}" filter="1" showAutoFilter="1">
      <autoFilter ref="$A$1:$AB$67">
        <filterColumn colId="3">
          <filters/>
        </filterColumn>
      </autoFilter>
    </customSheetView>
    <customSheetView guid="{8A177D0A-E2ED-40CC-9DF9-479F680EB668}" filter="1" showAutoFilter="1">
      <autoFilter ref="$J$1:$J$17">
        <filterColumn colId="0">
          <filters/>
        </filterColumn>
      </autoFilter>
    </customSheetView>
    <customSheetView guid="{38A7F920-1E10-49C4-B125-F0EB348D5E97}" filter="1" showAutoFilter="1">
      <autoFilter ref="$A$1:$Y$67">
        <filterColumn colId="3">
          <filters/>
        </filterColumn>
      </autoFilter>
    </customSheetView>
    <customSheetView guid="{00E0456C-34DC-44B8-A572-A0A7A8DA0968}" filter="1" showAutoFilter="1">
      <autoFilter ref="$A$1:$Y$67">
        <filterColumn colId="3">
          <filters/>
        </filterColumn>
      </autoFilter>
    </customSheetView>
    <customSheetView guid="{4C8BB28D-2897-4F02-A5BC-1FE6A4F0D83D}" filter="1" showAutoFilter="1">
      <autoFilter ref="$A$1:$Y$67">
        <filterColumn colId="3">
          <filters/>
        </filterColumn>
      </autoFilter>
    </customSheetView>
    <customSheetView guid="{9B3B2E70-3FAA-4A9C-ACD1-A0CFC1D439F2}" filter="1" showAutoFilter="1">
      <autoFilter ref="$A$1:$Y$67">
        <filterColumn colId="2">
          <filters>
            <filter val="Identificar"/>
          </filters>
        </filterColumn>
      </autoFilter>
    </customSheetView>
    <customSheetView guid="{900086E6-87EA-401F-8C9E-0E20FD8DCCCC}"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F1B1836E-71D7-4CBF-B4C0-AB8AED5F105A}" filter="1" showAutoFilter="1">
      <autoFilter ref="$A$1:$Y$67">
        <filterColumn colId="3">
          <filters/>
        </filterColumn>
      </autoFilter>
    </customSheetView>
    <customSheetView guid="{AE16941A-D8E7-49B9-9F04-5C3C0C731D3D}" filter="1" showAutoFilter="1">
      <autoFilter ref="$A$1:$AB$67">
        <filterColumn colId="3">
          <filters/>
        </filterColumn>
      </autoFilter>
    </customSheetView>
    <customSheetView guid="{E2E49E23-9320-4B80-901A-FA2F4D8ACFB0}" filter="1" showAutoFilter="1">
      <autoFilter ref="$A$1:$Y$67">
        <filterColumn colId="16">
          <filters/>
        </filterColumn>
      </autoFilter>
    </customSheetView>
    <customSheetView guid="{06CE04ED-D2C1-4512-90CC-E9E6E1A87739}" filter="1" showAutoFilter="1">
      <autoFilter ref="$A$1:$W$28"/>
    </customSheetView>
    <customSheetView guid="{992886AB-C667-4550-96E1-BE848FFEDD06}" filter="1" showAutoFilter="1">
      <autoFilter ref="$A$1:$Y$67">
        <filterColumn colId="3">
          <filters/>
        </filterColumn>
      </autoFilter>
    </customSheetView>
    <customSheetView guid="{BEF31FE8-7B60-42F3-A4F8-AE95D62584E5}"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77" t="s">
        <v>5286</v>
      </c>
      <c r="B1" s="78"/>
      <c r="C1" s="79"/>
      <c r="D1" s="80"/>
      <c r="E1" s="81">
        <v>44750.0</v>
      </c>
      <c r="F1" s="79"/>
      <c r="G1" s="81">
        <v>44757.0</v>
      </c>
      <c r="H1" s="79"/>
      <c r="I1" s="81">
        <v>44764.0</v>
      </c>
      <c r="J1" s="79"/>
      <c r="K1" s="81">
        <v>44771.0</v>
      </c>
      <c r="L1" s="79"/>
      <c r="M1" s="81">
        <v>44778.0</v>
      </c>
      <c r="N1" s="79"/>
      <c r="O1" s="81">
        <v>44785.0</v>
      </c>
      <c r="P1" s="79"/>
      <c r="Q1" s="81">
        <v>44792.0</v>
      </c>
      <c r="R1" s="79"/>
      <c r="S1" s="81">
        <v>44799.0</v>
      </c>
      <c r="T1" s="79"/>
      <c r="U1" s="81">
        <v>44806.0</v>
      </c>
      <c r="V1" s="79"/>
      <c r="W1" s="81">
        <v>44813.0</v>
      </c>
      <c r="X1" s="79"/>
      <c r="Y1" s="81">
        <v>44820.0</v>
      </c>
      <c r="Z1" s="79"/>
      <c r="AA1" s="81">
        <v>44827.0</v>
      </c>
      <c r="AB1" s="79"/>
      <c r="AC1" s="81">
        <v>44834.0</v>
      </c>
      <c r="AD1" s="79"/>
      <c r="AE1" s="81">
        <v>44841.0</v>
      </c>
      <c r="AF1" s="79"/>
      <c r="AG1" s="81">
        <v>44848.0</v>
      </c>
      <c r="AH1" s="79"/>
      <c r="AI1" s="81">
        <v>44855.0</v>
      </c>
      <c r="AJ1" s="79"/>
      <c r="AK1" s="81">
        <v>44862.0</v>
      </c>
      <c r="AL1" s="79"/>
      <c r="AM1" s="81">
        <v>44869.0</v>
      </c>
      <c r="AN1" s="79"/>
      <c r="AO1" s="81">
        <v>44876.0</v>
      </c>
      <c r="AP1" s="79"/>
      <c r="AQ1" s="81">
        <v>44890.0</v>
      </c>
      <c r="AR1" s="79"/>
      <c r="AS1" s="81">
        <v>44897.0</v>
      </c>
      <c r="AT1" s="79"/>
      <c r="AU1" s="81">
        <v>44904.0</v>
      </c>
      <c r="AV1" s="79"/>
    </row>
    <row r="2">
      <c r="A2" s="82" t="s">
        <v>5287</v>
      </c>
      <c r="B2" s="83">
        <f t="shared" ref="B2:B8" si="1">B11+B20+B29+B38</f>
        <v>918</v>
      </c>
      <c r="C2" s="84">
        <f>B2/B8</f>
        <v>1</v>
      </c>
      <c r="D2" s="80"/>
      <c r="E2" s="85">
        <v>63.0</v>
      </c>
      <c r="F2" s="86">
        <f>E2/E8</f>
        <v>0.06862745098</v>
      </c>
      <c r="G2" s="85">
        <v>64.0</v>
      </c>
      <c r="H2" s="86">
        <f>G2/G8</f>
        <v>0.0697167756</v>
      </c>
      <c r="I2" s="85">
        <v>88.0</v>
      </c>
      <c r="J2" s="86">
        <f>I2/I8</f>
        <v>0.09586056645</v>
      </c>
      <c r="K2" s="85">
        <v>109.0</v>
      </c>
      <c r="L2" s="86">
        <f>K2/K8</f>
        <v>0.1187363834</v>
      </c>
      <c r="M2" s="85">
        <v>109.0</v>
      </c>
      <c r="N2" s="86">
        <f>M2/M8</f>
        <v>0.1187363834</v>
      </c>
      <c r="O2" s="85">
        <v>109.0</v>
      </c>
      <c r="P2" s="86">
        <f>O2/O8</f>
        <v>0.1187363834</v>
      </c>
      <c r="Q2" s="85">
        <v>109.0</v>
      </c>
      <c r="R2" s="86">
        <f>Q2/Q8</f>
        <v>0.1187363834</v>
      </c>
      <c r="S2" s="85">
        <v>155.0</v>
      </c>
      <c r="T2" s="86">
        <f>S2/S8</f>
        <v>0.1688453159</v>
      </c>
      <c r="U2" s="85">
        <v>243.0</v>
      </c>
      <c r="V2" s="86">
        <f>U2/U8</f>
        <v>0.2647058824</v>
      </c>
      <c r="W2" s="85">
        <v>334.0</v>
      </c>
      <c r="X2" s="86">
        <f>W2/W8</f>
        <v>0.3638344227</v>
      </c>
      <c r="Y2" s="85">
        <v>358.0</v>
      </c>
      <c r="Z2" s="86">
        <f>Y2/Y8</f>
        <v>0.3899782135</v>
      </c>
      <c r="AA2" s="85">
        <v>358.0</v>
      </c>
      <c r="AB2" s="86">
        <f>AA2/AA8</f>
        <v>0.3899782135</v>
      </c>
      <c r="AC2" s="85">
        <v>393.0</v>
      </c>
      <c r="AD2" s="86">
        <f>AC2/AC8</f>
        <v>0.4281045752</v>
      </c>
      <c r="AE2" s="85">
        <v>420.0</v>
      </c>
      <c r="AF2" s="86">
        <f>AE2/AE8</f>
        <v>0.4575163399</v>
      </c>
      <c r="AG2" s="85">
        <v>494.0</v>
      </c>
      <c r="AH2" s="86">
        <f>AG2/AG8</f>
        <v>0.5381263617</v>
      </c>
      <c r="AI2" s="85">
        <v>539.0</v>
      </c>
      <c r="AJ2" s="86">
        <f>AI2/AI8</f>
        <v>0.5871459695</v>
      </c>
      <c r="AK2" s="85">
        <v>543.0</v>
      </c>
      <c r="AL2" s="86">
        <f>AK2/AK8</f>
        <v>0.591503268</v>
      </c>
      <c r="AM2" s="85">
        <v>543.0</v>
      </c>
      <c r="AN2" s="86">
        <f>AM2/AM8</f>
        <v>0.591503268</v>
      </c>
      <c r="AO2" s="85">
        <v>560.0</v>
      </c>
      <c r="AP2" s="86">
        <f>AO2/AO8</f>
        <v>0.6100217865</v>
      </c>
      <c r="AQ2" s="85">
        <v>609.0</v>
      </c>
      <c r="AR2" s="86">
        <f>AQ2/AQ8</f>
        <v>0.6633986928</v>
      </c>
      <c r="AS2" s="85">
        <v>932.0</v>
      </c>
      <c r="AT2" s="86">
        <f>AS2/AS8</f>
        <v>1.015250545</v>
      </c>
      <c r="AU2" s="85">
        <v>936.0</v>
      </c>
      <c r="AV2" s="86">
        <f>AU2/AU8</f>
        <v>1.019607843</v>
      </c>
    </row>
    <row r="3">
      <c r="A3" s="87" t="s">
        <v>5288</v>
      </c>
      <c r="B3" s="83">
        <f t="shared" si="1"/>
        <v>918</v>
      </c>
      <c r="C3" s="84">
        <f>B3/B8</f>
        <v>1</v>
      </c>
      <c r="D3" s="80"/>
      <c r="E3" s="85">
        <v>20.0</v>
      </c>
      <c r="F3" s="86">
        <f>E3/E8</f>
        <v>0.02178649237</v>
      </c>
      <c r="G3" s="85">
        <v>63.0</v>
      </c>
      <c r="H3" s="86">
        <f>G3/G8</f>
        <v>0.06862745098</v>
      </c>
      <c r="I3" s="85">
        <v>65.0</v>
      </c>
      <c r="J3" s="86">
        <f>I3/I8</f>
        <v>0.07080610022</v>
      </c>
      <c r="K3" s="85">
        <v>67.0</v>
      </c>
      <c r="L3" s="86">
        <f>K3/K8</f>
        <v>0.07298474946</v>
      </c>
      <c r="M3" s="85">
        <v>67.0</v>
      </c>
      <c r="N3" s="86">
        <f>M3/M8</f>
        <v>0.07298474946</v>
      </c>
      <c r="O3" s="85">
        <v>105.0</v>
      </c>
      <c r="P3" s="86">
        <f>O3/O8</f>
        <v>0.114379085</v>
      </c>
      <c r="Q3" s="85">
        <v>106.0</v>
      </c>
      <c r="R3" s="86">
        <f>Q3/Q8</f>
        <v>0.1154684096</v>
      </c>
      <c r="S3" s="85">
        <v>146.0</v>
      </c>
      <c r="T3" s="86">
        <f>S3/S8</f>
        <v>0.1590413943</v>
      </c>
      <c r="U3" s="85">
        <v>209.0</v>
      </c>
      <c r="V3" s="86">
        <f>U3/U8</f>
        <v>0.2276688453</v>
      </c>
      <c r="W3" s="85">
        <v>259.0</v>
      </c>
      <c r="X3" s="86">
        <f>W3/W8</f>
        <v>0.2821350763</v>
      </c>
      <c r="Y3" s="85">
        <v>356.0</v>
      </c>
      <c r="Z3" s="86">
        <f>Y3/Y8</f>
        <v>0.3877995643</v>
      </c>
      <c r="AA3" s="85">
        <v>356.0</v>
      </c>
      <c r="AB3" s="86">
        <f>AA3/AA8</f>
        <v>0.3877995643</v>
      </c>
      <c r="AC3" s="85">
        <v>356.0</v>
      </c>
      <c r="AD3" s="86">
        <f>AC3/AC8</f>
        <v>0.3877995643</v>
      </c>
      <c r="AE3" s="85">
        <v>356.0</v>
      </c>
      <c r="AF3" s="86">
        <f>AE3/AE8</f>
        <v>0.3877995643</v>
      </c>
      <c r="AG3" s="85">
        <v>356.0</v>
      </c>
      <c r="AH3" s="86">
        <f>AG3/AG8</f>
        <v>0.3877995643</v>
      </c>
      <c r="AI3" s="85">
        <v>434.0</v>
      </c>
      <c r="AJ3" s="86">
        <f>AI3/AI8</f>
        <v>0.4727668845</v>
      </c>
      <c r="AK3" s="85">
        <v>533.0</v>
      </c>
      <c r="AL3" s="86">
        <f>AK3/AK8</f>
        <v>0.5806100218</v>
      </c>
      <c r="AM3" s="85">
        <v>533.0</v>
      </c>
      <c r="AN3" s="86">
        <f>AM3/AM8</f>
        <v>0.5806100218</v>
      </c>
      <c r="AO3" s="85">
        <v>543.0</v>
      </c>
      <c r="AP3" s="86">
        <f>AO3/AO8</f>
        <v>0.591503268</v>
      </c>
      <c r="AQ3" s="85">
        <v>552.0</v>
      </c>
      <c r="AR3" s="86">
        <f>AQ3/AQ8</f>
        <v>0.6013071895</v>
      </c>
      <c r="AS3" s="85">
        <v>921.0</v>
      </c>
      <c r="AT3" s="86">
        <f>AS3/AS8</f>
        <v>1.003267974</v>
      </c>
      <c r="AU3" s="85">
        <v>936.0</v>
      </c>
      <c r="AV3" s="86">
        <f>AU3/AU8</f>
        <v>1.019607843</v>
      </c>
    </row>
    <row r="4">
      <c r="A4" s="82" t="s">
        <v>5289</v>
      </c>
      <c r="B4" s="83">
        <f t="shared" si="1"/>
        <v>918</v>
      </c>
      <c r="C4" s="84">
        <f>B4/B8</f>
        <v>1</v>
      </c>
      <c r="D4" s="80"/>
      <c r="E4" s="85">
        <v>0.0</v>
      </c>
      <c r="F4" s="88">
        <f>E4/E8</f>
        <v>0</v>
      </c>
      <c r="G4" s="85">
        <v>0.0</v>
      </c>
      <c r="H4" s="86">
        <f>G4/G8</f>
        <v>0</v>
      </c>
      <c r="I4" s="85">
        <v>0.0</v>
      </c>
      <c r="J4" s="86">
        <f>I4/I8</f>
        <v>0</v>
      </c>
      <c r="K4" s="85">
        <v>0.0</v>
      </c>
      <c r="L4" s="86">
        <f>K4/K8</f>
        <v>0</v>
      </c>
      <c r="M4" s="85">
        <v>0.0</v>
      </c>
      <c r="N4" s="86">
        <f>M4/M8</f>
        <v>0</v>
      </c>
      <c r="O4" s="85">
        <v>4.0</v>
      </c>
      <c r="P4" s="86">
        <f>O4/O8</f>
        <v>0.004357298475</v>
      </c>
      <c r="Q4" s="85">
        <v>4.0</v>
      </c>
      <c r="R4" s="86">
        <f>Q4/Q8</f>
        <v>0.004357298475</v>
      </c>
      <c r="S4" s="85">
        <v>4.0</v>
      </c>
      <c r="T4" s="86">
        <f>S4/S8</f>
        <v>0.004357298475</v>
      </c>
      <c r="U4" s="85">
        <v>20.0</v>
      </c>
      <c r="V4" s="86">
        <f>U4/U8</f>
        <v>0.02178649237</v>
      </c>
      <c r="W4" s="85">
        <v>90.0</v>
      </c>
      <c r="X4" s="86">
        <f>W4/W8</f>
        <v>0.09803921569</v>
      </c>
      <c r="Y4" s="85">
        <v>169.0</v>
      </c>
      <c r="Z4" s="86">
        <f>Y4/Y8</f>
        <v>0.1840958606</v>
      </c>
      <c r="AA4" s="85">
        <v>189.0</v>
      </c>
      <c r="AB4" s="86">
        <f>AA4/AA8</f>
        <v>0.2058823529</v>
      </c>
      <c r="AC4" s="85">
        <v>189.0</v>
      </c>
      <c r="AD4" s="86">
        <f>AC4/AC8</f>
        <v>0.2058823529</v>
      </c>
      <c r="AE4" s="85">
        <v>189.0</v>
      </c>
      <c r="AF4" s="86">
        <f>AE4/AE8</f>
        <v>0.2058823529</v>
      </c>
      <c r="AG4" s="85">
        <v>262.0</v>
      </c>
      <c r="AH4" s="86">
        <f>AG4/AG8</f>
        <v>0.2854030501</v>
      </c>
      <c r="AI4" s="85">
        <v>299.0</v>
      </c>
      <c r="AJ4" s="86">
        <f>AI4/AI8</f>
        <v>0.325708061</v>
      </c>
      <c r="AK4" s="85">
        <v>305.0</v>
      </c>
      <c r="AL4" s="86">
        <f>AK4/AK8</f>
        <v>0.3322440087</v>
      </c>
      <c r="AM4" s="85">
        <v>461.0</v>
      </c>
      <c r="AN4" s="86">
        <f>AM4/AM8</f>
        <v>0.5021786492</v>
      </c>
      <c r="AO4" s="85">
        <v>528.0</v>
      </c>
      <c r="AP4" s="86">
        <f>AO4/AO8</f>
        <v>0.5751633987</v>
      </c>
      <c r="AQ4" s="85">
        <v>545.0</v>
      </c>
      <c r="AR4" s="86">
        <f>AQ4/AQ8</f>
        <v>0.5936819172</v>
      </c>
      <c r="AS4" s="85">
        <v>905.0</v>
      </c>
      <c r="AT4" s="86">
        <f>AS4/AS8</f>
        <v>0.98583878</v>
      </c>
      <c r="AU4" s="85">
        <v>936.0</v>
      </c>
      <c r="AV4" s="86">
        <f>AU4/AU8</f>
        <v>1.019607843</v>
      </c>
    </row>
    <row r="5">
      <c r="A5" s="82" t="s">
        <v>5290</v>
      </c>
      <c r="B5" s="83">
        <f t="shared" si="1"/>
        <v>918</v>
      </c>
      <c r="C5" s="84">
        <f>B5/B8</f>
        <v>1</v>
      </c>
      <c r="D5" s="80"/>
      <c r="E5" s="85">
        <v>0.0</v>
      </c>
      <c r="F5" s="88">
        <f>E5/E8</f>
        <v>0</v>
      </c>
      <c r="G5" s="85">
        <v>0.0</v>
      </c>
      <c r="H5" s="86">
        <f>G5/G8</f>
        <v>0</v>
      </c>
      <c r="I5" s="85">
        <v>0.0</v>
      </c>
      <c r="J5" s="86">
        <f>I5/I8</f>
        <v>0</v>
      </c>
      <c r="K5" s="85">
        <v>0.0</v>
      </c>
      <c r="L5" s="86">
        <f>K5/K8</f>
        <v>0</v>
      </c>
      <c r="M5" s="85">
        <v>0.0</v>
      </c>
      <c r="N5" s="86">
        <f>M5/M8</f>
        <v>0</v>
      </c>
      <c r="O5" s="85">
        <v>4.0</v>
      </c>
      <c r="P5" s="86">
        <f>O5/O8</f>
        <v>0.004357298475</v>
      </c>
      <c r="Q5" s="85">
        <v>4.0</v>
      </c>
      <c r="R5" s="86">
        <f>Q5/Q8</f>
        <v>0.004357298475</v>
      </c>
      <c r="S5" s="85">
        <v>4.0</v>
      </c>
      <c r="T5" s="86">
        <f>S5/S8</f>
        <v>0.004357298475</v>
      </c>
      <c r="U5" s="85">
        <v>19.0</v>
      </c>
      <c r="V5" s="86">
        <f>U5/U8</f>
        <v>0.02069716776</v>
      </c>
      <c r="W5" s="85">
        <v>74.0</v>
      </c>
      <c r="X5" s="86">
        <f>W5/W8</f>
        <v>0.08061002179</v>
      </c>
      <c r="Y5" s="85">
        <v>149.0</v>
      </c>
      <c r="Z5" s="86">
        <f>Y5/Y8</f>
        <v>0.1623093682</v>
      </c>
      <c r="AA5" s="85">
        <v>165.0</v>
      </c>
      <c r="AB5" s="86">
        <f>AA5/AA8</f>
        <v>0.1797385621</v>
      </c>
      <c r="AC5" s="85">
        <v>165.0</v>
      </c>
      <c r="AD5" s="86">
        <f>AC5/AC8</f>
        <v>0.1797385621</v>
      </c>
      <c r="AE5" s="85">
        <v>165.0</v>
      </c>
      <c r="AF5" s="86">
        <f>AE5/AE8</f>
        <v>0.1797385621</v>
      </c>
      <c r="AG5" s="85">
        <v>205.0</v>
      </c>
      <c r="AH5" s="86">
        <f>AG5/AG8</f>
        <v>0.2233115468</v>
      </c>
      <c r="AI5" s="85">
        <v>214.0</v>
      </c>
      <c r="AJ5" s="86">
        <f>AI5/AI8</f>
        <v>0.2331154684</v>
      </c>
      <c r="AK5" s="85">
        <v>227.0</v>
      </c>
      <c r="AL5" s="86">
        <f>AK5/AK8</f>
        <v>0.2472766885</v>
      </c>
      <c r="AM5" s="85">
        <v>389.0</v>
      </c>
      <c r="AN5" s="86">
        <f>AM5/AM8</f>
        <v>0.4237472767</v>
      </c>
      <c r="AO5" s="85">
        <v>523.0</v>
      </c>
      <c r="AP5" s="86">
        <f>AO5/AO8</f>
        <v>0.5697167756</v>
      </c>
      <c r="AQ5" s="85">
        <v>540.0</v>
      </c>
      <c r="AR5" s="86">
        <f>AQ5/AQ8</f>
        <v>0.5882352941</v>
      </c>
      <c r="AS5" s="85">
        <v>827.0</v>
      </c>
      <c r="AT5" s="86">
        <f>AS5/AS8</f>
        <v>0.9008714597</v>
      </c>
      <c r="AU5" s="85">
        <v>936.0</v>
      </c>
      <c r="AV5" s="86">
        <f>AU5/AU8</f>
        <v>1.019607843</v>
      </c>
    </row>
    <row r="6">
      <c r="A6" s="82" t="s">
        <v>36</v>
      </c>
      <c r="B6" s="83">
        <f t="shared" si="1"/>
        <v>918</v>
      </c>
      <c r="C6" s="84">
        <f>B6/B8</f>
        <v>1</v>
      </c>
      <c r="D6" s="80"/>
      <c r="E6" s="85">
        <v>0.0</v>
      </c>
      <c r="F6" s="86">
        <f>E6/E8</f>
        <v>0</v>
      </c>
      <c r="G6" s="85">
        <v>0.0</v>
      </c>
      <c r="H6" s="86">
        <f>G6/G8</f>
        <v>0</v>
      </c>
      <c r="I6" s="85">
        <v>0.0</v>
      </c>
      <c r="J6" s="86">
        <f>I6/I8</f>
        <v>0</v>
      </c>
      <c r="K6" s="85">
        <v>0.0</v>
      </c>
      <c r="L6" s="86">
        <f>K6/K8</f>
        <v>0</v>
      </c>
      <c r="M6" s="85">
        <v>0.0</v>
      </c>
      <c r="N6" s="86">
        <f>M6/M8</f>
        <v>0</v>
      </c>
      <c r="O6" s="85">
        <v>2.0</v>
      </c>
      <c r="P6" s="86">
        <f>O6/O8</f>
        <v>0.002178649237</v>
      </c>
      <c r="Q6" s="85">
        <v>2.0</v>
      </c>
      <c r="R6" s="86">
        <f>Q6/Q8</f>
        <v>0.002178649237</v>
      </c>
      <c r="S6" s="85">
        <v>2.0</v>
      </c>
      <c r="T6" s="86">
        <f>S6/S8</f>
        <v>0.002178649237</v>
      </c>
      <c r="U6" s="85">
        <v>19.0</v>
      </c>
      <c r="V6" s="86">
        <f>U6/U8</f>
        <v>0.02069716776</v>
      </c>
      <c r="W6" s="85">
        <v>19.0</v>
      </c>
      <c r="X6" s="86">
        <f>W6/W8</f>
        <v>0.02069716776</v>
      </c>
      <c r="Y6" s="85">
        <v>33.0</v>
      </c>
      <c r="Z6" s="86">
        <f>Y6/Y8</f>
        <v>0.03594771242</v>
      </c>
      <c r="AA6" s="85">
        <v>57.0</v>
      </c>
      <c r="AB6" s="86">
        <f>AA6/AA8</f>
        <v>0.06209150327</v>
      </c>
      <c r="AC6" s="85">
        <v>57.0</v>
      </c>
      <c r="AD6" s="86">
        <f>AC6/AC8</f>
        <v>0.06209150327</v>
      </c>
      <c r="AE6" s="85">
        <v>57.0</v>
      </c>
      <c r="AF6" s="86">
        <f>AE6/AE8</f>
        <v>0.06209150327</v>
      </c>
      <c r="AG6" s="85">
        <v>57.0</v>
      </c>
      <c r="AH6" s="86">
        <f>AG6/AG8</f>
        <v>0.06209150327</v>
      </c>
      <c r="AI6" s="85">
        <v>126.0</v>
      </c>
      <c r="AJ6" s="86">
        <f>AI6/AI8</f>
        <v>0.137254902</v>
      </c>
      <c r="AK6" s="85">
        <v>164.0</v>
      </c>
      <c r="AL6" s="86">
        <f>AK6/AK8</f>
        <v>0.1786492375</v>
      </c>
      <c r="AM6" s="85">
        <v>313.0</v>
      </c>
      <c r="AN6" s="86">
        <f>AM6/AM8</f>
        <v>0.3409586057</v>
      </c>
      <c r="AO6" s="85">
        <v>320.0</v>
      </c>
      <c r="AP6" s="86">
        <f>AO6/AO8</f>
        <v>0.348583878</v>
      </c>
      <c r="AQ6" s="85">
        <v>320.0</v>
      </c>
      <c r="AR6" s="86">
        <f>AQ6/AQ8</f>
        <v>0.348583878</v>
      </c>
      <c r="AS6" s="85">
        <v>601.0</v>
      </c>
      <c r="AT6" s="86">
        <f>AS6/AS8</f>
        <v>0.6546840959</v>
      </c>
      <c r="AU6" s="85">
        <v>934.0</v>
      </c>
      <c r="AV6" s="86">
        <f>AU6/AU8</f>
        <v>1.017429194</v>
      </c>
    </row>
    <row r="7">
      <c r="A7" s="87" t="s">
        <v>5291</v>
      </c>
      <c r="B7" s="83">
        <f t="shared" si="1"/>
        <v>2</v>
      </c>
      <c r="C7" s="84">
        <f>B7/B8</f>
        <v>0.002178649237</v>
      </c>
      <c r="D7" s="80"/>
      <c r="E7" s="85">
        <v>1.0</v>
      </c>
      <c r="F7" s="86">
        <f>E7/E8</f>
        <v>0.001089324619</v>
      </c>
      <c r="G7" s="85">
        <v>1.0</v>
      </c>
      <c r="H7" s="86">
        <f>G7/G8</f>
        <v>0.001089324619</v>
      </c>
      <c r="I7" s="85">
        <v>1.0</v>
      </c>
      <c r="J7" s="86">
        <f>I7/I8</f>
        <v>0.001089324619</v>
      </c>
      <c r="K7" s="85">
        <v>1.0</v>
      </c>
      <c r="L7" s="86">
        <f>K7/K8</f>
        <v>0.001089324619</v>
      </c>
      <c r="M7" s="85">
        <v>1.0</v>
      </c>
      <c r="N7" s="86">
        <f>M7/M8</f>
        <v>0.001089324619</v>
      </c>
      <c r="O7" s="85">
        <v>1.0</v>
      </c>
      <c r="P7" s="86">
        <f>O7/O8</f>
        <v>0.001089324619</v>
      </c>
      <c r="Q7" s="85">
        <v>1.0</v>
      </c>
      <c r="R7" s="86">
        <f>Q7/Q8</f>
        <v>0.001089324619</v>
      </c>
      <c r="S7" s="85">
        <v>1.0</v>
      </c>
      <c r="T7" s="86">
        <f>S7/S8</f>
        <v>0.001089324619</v>
      </c>
      <c r="U7" s="85">
        <v>2.0</v>
      </c>
      <c r="V7" s="86">
        <f>U7/U8</f>
        <v>0.002178649237</v>
      </c>
      <c r="W7" s="85">
        <v>2.0</v>
      </c>
      <c r="X7" s="86">
        <f>W7/W8</f>
        <v>0.002178649237</v>
      </c>
      <c r="Y7" s="85">
        <v>2.0</v>
      </c>
      <c r="Z7" s="86">
        <f>Y7/Y8</f>
        <v>0.002178649237</v>
      </c>
      <c r="AA7" s="85">
        <v>2.0</v>
      </c>
      <c r="AB7" s="86">
        <f>AA7/AA8</f>
        <v>0.002178649237</v>
      </c>
      <c r="AC7" s="85">
        <v>2.0</v>
      </c>
      <c r="AD7" s="86">
        <f>AC7/AC8</f>
        <v>0.002178649237</v>
      </c>
      <c r="AE7" s="85">
        <v>2.0</v>
      </c>
      <c r="AF7" s="86">
        <f>AE7/AE8</f>
        <v>0.002178649237</v>
      </c>
      <c r="AG7" s="85">
        <v>2.0</v>
      </c>
      <c r="AH7" s="86">
        <f>AG7/AG8</f>
        <v>0.002178649237</v>
      </c>
      <c r="AI7" s="85">
        <v>2.0</v>
      </c>
      <c r="AJ7" s="86">
        <f>AI7/AI8</f>
        <v>0.002178649237</v>
      </c>
      <c r="AK7" s="85">
        <v>2.0</v>
      </c>
      <c r="AL7" s="86">
        <f>AK7/AK8</f>
        <v>0.002178649237</v>
      </c>
      <c r="AM7" s="85">
        <v>2.0</v>
      </c>
      <c r="AN7" s="86">
        <f>AM7/AM8</f>
        <v>0.002178649237</v>
      </c>
      <c r="AO7" s="85">
        <v>2.0</v>
      </c>
      <c r="AP7" s="86">
        <f>AO7/AO8</f>
        <v>0.002178649237</v>
      </c>
      <c r="AQ7" s="85">
        <v>5.0</v>
      </c>
      <c r="AR7" s="86">
        <f>AQ7/AQ8</f>
        <v>0.005446623094</v>
      </c>
      <c r="AS7" s="85">
        <v>9.0</v>
      </c>
      <c r="AT7" s="86">
        <f>AS7/AS8</f>
        <v>0.009803921569</v>
      </c>
      <c r="AU7" s="85">
        <v>9.0</v>
      </c>
      <c r="AV7" s="86">
        <f>AU7/AU8</f>
        <v>0.009803921569</v>
      </c>
    </row>
    <row r="8">
      <c r="A8" s="89" t="s">
        <v>572</v>
      </c>
      <c r="B8" s="83">
        <f t="shared" si="1"/>
        <v>918</v>
      </c>
      <c r="C8" s="90">
        <f>SUM(C2:C6)/5</f>
        <v>1</v>
      </c>
      <c r="D8" s="80"/>
      <c r="E8" s="91">
        <f>B8</f>
        <v>918</v>
      </c>
      <c r="F8" s="92">
        <f>SUM(F2:F6)/5</f>
        <v>0.01808278867</v>
      </c>
      <c r="G8" s="91">
        <f>B8</f>
        <v>918</v>
      </c>
      <c r="H8" s="92">
        <f>SUM(H2:H6)/5</f>
        <v>0.02766884532</v>
      </c>
      <c r="I8" s="91">
        <f>B8</f>
        <v>918</v>
      </c>
      <c r="J8" s="92">
        <f>SUM(J2:J6)/5</f>
        <v>0.03333333333</v>
      </c>
      <c r="K8" s="91">
        <f>B8</f>
        <v>918</v>
      </c>
      <c r="L8" s="92">
        <f>SUM(L2:L6)/5</f>
        <v>0.03834422658</v>
      </c>
      <c r="M8" s="91">
        <f>B8</f>
        <v>918</v>
      </c>
      <c r="N8" s="92">
        <f>SUM(N2:N6)/5</f>
        <v>0.03834422658</v>
      </c>
      <c r="O8" s="91">
        <f>B8</f>
        <v>918</v>
      </c>
      <c r="P8" s="92">
        <f>SUM(P2:P6)/5</f>
        <v>0.04880174292</v>
      </c>
      <c r="Q8" s="91">
        <f>B8</f>
        <v>918</v>
      </c>
      <c r="R8" s="92">
        <f>SUM(R2:R6)/5</f>
        <v>0.04901960784</v>
      </c>
      <c r="S8" s="91">
        <f>B8</f>
        <v>918</v>
      </c>
      <c r="T8" s="92">
        <f>SUM(T2:T6)/5</f>
        <v>0.06775599129</v>
      </c>
      <c r="U8" s="91">
        <f>B8</f>
        <v>918</v>
      </c>
      <c r="V8" s="92">
        <f>SUM(V2:V6)/5</f>
        <v>0.1111111111</v>
      </c>
      <c r="W8" s="91">
        <f>B8</f>
        <v>918</v>
      </c>
      <c r="X8" s="92">
        <f>SUM(X2:X6)/5</f>
        <v>0.1690631808</v>
      </c>
      <c r="Y8" s="91">
        <f>B8</f>
        <v>918</v>
      </c>
      <c r="Z8" s="92">
        <f>SUM(Z2:Z6)/5</f>
        <v>0.2320261438</v>
      </c>
      <c r="AA8" s="91">
        <f>B8</f>
        <v>918</v>
      </c>
      <c r="AB8" s="92">
        <f>SUM(AB2:AB6)/5</f>
        <v>0.2450980392</v>
      </c>
      <c r="AC8" s="91">
        <f>B8</f>
        <v>918</v>
      </c>
      <c r="AD8" s="92">
        <f>SUM(AD2:AD6)/5</f>
        <v>0.2527233115</v>
      </c>
      <c r="AE8" s="91">
        <f>B8</f>
        <v>918</v>
      </c>
      <c r="AF8" s="92">
        <f>SUM(AF2:AF6)/5</f>
        <v>0.2586056645</v>
      </c>
      <c r="AG8" s="91">
        <f>B8</f>
        <v>918</v>
      </c>
      <c r="AH8" s="92">
        <f>SUM(AH2:AH6)/5</f>
        <v>0.2993464052</v>
      </c>
      <c r="AI8" s="91">
        <f>B8</f>
        <v>918</v>
      </c>
      <c r="AJ8" s="92">
        <f>SUM(AJ2:AJ6)/5</f>
        <v>0.3511982571</v>
      </c>
      <c r="AK8" s="91">
        <f>B8</f>
        <v>918</v>
      </c>
      <c r="AL8" s="92">
        <f>SUM(AL2:AL6)/5</f>
        <v>0.3860566449</v>
      </c>
      <c r="AM8" s="91">
        <f>B8</f>
        <v>918</v>
      </c>
      <c r="AN8" s="92">
        <f>SUM(AN2:AN6)/5</f>
        <v>0.4877995643</v>
      </c>
      <c r="AO8" s="91">
        <f>B8</f>
        <v>918</v>
      </c>
      <c r="AP8" s="92">
        <f>SUM(AP2:AP6)/5</f>
        <v>0.5389978214</v>
      </c>
      <c r="AQ8" s="91">
        <f>B8</f>
        <v>918</v>
      </c>
      <c r="AR8" s="92">
        <f>SUM(AR2:AR6)/5</f>
        <v>0.5590413943</v>
      </c>
      <c r="AS8" s="91">
        <f>B8</f>
        <v>918</v>
      </c>
      <c r="AT8" s="93">
        <f>SUM(AT2:AT6)/5</f>
        <v>0.9119825708</v>
      </c>
      <c r="AU8" s="91">
        <f>B8</f>
        <v>918</v>
      </c>
      <c r="AV8" s="93">
        <f>SUM(AV2:AV6)/5</f>
        <v>1.019172113</v>
      </c>
    </row>
    <row r="9">
      <c r="A9" s="94"/>
      <c r="B9" s="94"/>
      <c r="C9" s="94"/>
      <c r="D9" s="80"/>
      <c r="E9" s="95"/>
      <c r="F9" s="95"/>
      <c r="G9" s="95"/>
      <c r="H9" s="95"/>
      <c r="I9" s="95"/>
      <c r="J9" s="95"/>
      <c r="K9" s="95"/>
      <c r="L9" s="95"/>
      <c r="M9" s="95"/>
      <c r="N9" s="95"/>
      <c r="O9" s="95"/>
      <c r="P9" s="95"/>
      <c r="Q9" s="95"/>
      <c r="R9" s="95"/>
      <c r="S9" s="95"/>
      <c r="T9" s="95"/>
      <c r="U9" s="95"/>
      <c r="V9" s="95"/>
      <c r="W9" s="95"/>
      <c r="X9" s="95"/>
      <c r="Y9" s="96"/>
      <c r="Z9" s="96"/>
      <c r="AA9" s="95"/>
      <c r="AB9" s="95"/>
      <c r="AC9" s="95"/>
      <c r="AD9" s="95"/>
      <c r="AE9" s="95"/>
      <c r="AF9" s="95"/>
      <c r="AG9" s="95"/>
      <c r="AH9" s="95"/>
      <c r="AI9" s="95"/>
      <c r="AJ9" s="95"/>
      <c r="AK9" s="95"/>
      <c r="AL9" s="95"/>
      <c r="AM9" s="95"/>
      <c r="AN9" s="95"/>
      <c r="AO9" s="95"/>
      <c r="AP9" s="95"/>
      <c r="AQ9" s="95"/>
      <c r="AR9" s="95"/>
      <c r="AS9" s="97"/>
      <c r="AT9" s="97"/>
      <c r="AU9" s="97"/>
      <c r="AV9" s="97"/>
    </row>
    <row r="10">
      <c r="A10" s="98" t="s">
        <v>45</v>
      </c>
      <c r="B10" s="78"/>
      <c r="C10" s="79"/>
      <c r="D10" s="80"/>
      <c r="E10" s="81">
        <v>44750.0</v>
      </c>
      <c r="F10" s="79"/>
      <c r="G10" s="81">
        <v>44757.0</v>
      </c>
      <c r="H10" s="79"/>
      <c r="I10" s="81">
        <v>44764.0</v>
      </c>
      <c r="J10" s="79"/>
      <c r="K10" s="81">
        <v>44771.0</v>
      </c>
      <c r="L10" s="79"/>
      <c r="M10" s="81">
        <v>44778.0</v>
      </c>
      <c r="N10" s="79"/>
      <c r="O10" s="81">
        <v>44785.0</v>
      </c>
      <c r="P10" s="79"/>
      <c r="Q10" s="81">
        <v>44792.0</v>
      </c>
      <c r="R10" s="79"/>
      <c r="S10" s="81">
        <v>44799.0</v>
      </c>
      <c r="T10" s="79"/>
      <c r="U10" s="81">
        <v>44806.0</v>
      </c>
      <c r="V10" s="79"/>
      <c r="W10" s="81">
        <v>44813.0</v>
      </c>
      <c r="X10" s="79"/>
      <c r="Y10" s="81">
        <v>44820.0</v>
      </c>
      <c r="Z10" s="79"/>
      <c r="AA10" s="81">
        <v>44827.0</v>
      </c>
      <c r="AB10" s="79"/>
      <c r="AC10" s="81">
        <v>44834.0</v>
      </c>
      <c r="AD10" s="79"/>
      <c r="AE10" s="81">
        <v>44841.0</v>
      </c>
      <c r="AF10" s="79"/>
      <c r="AG10" s="81">
        <v>44848.0</v>
      </c>
      <c r="AH10" s="79"/>
      <c r="AI10" s="81">
        <v>44855.0</v>
      </c>
      <c r="AJ10" s="79"/>
      <c r="AK10" s="81">
        <v>44862.0</v>
      </c>
      <c r="AL10" s="79"/>
      <c r="AM10" s="81">
        <v>44869.0</v>
      </c>
      <c r="AN10" s="79"/>
      <c r="AO10" s="81">
        <v>44876.0</v>
      </c>
      <c r="AP10" s="79"/>
      <c r="AQ10" s="81">
        <v>44890.0</v>
      </c>
      <c r="AR10" s="79"/>
      <c r="AS10" s="81">
        <v>44897.0</v>
      </c>
      <c r="AT10" s="79"/>
      <c r="AU10" s="81">
        <v>44904.0</v>
      </c>
      <c r="AV10" s="79"/>
    </row>
    <row r="11">
      <c r="A11" s="82" t="s">
        <v>5287</v>
      </c>
      <c r="B11" s="83">
        <f>COUNTIFS(Seeds!D:D,"=Pendiente de revisión",Seeds!Y:Y,"=Números y operaciones")+B12</f>
        <v>536</v>
      </c>
      <c r="C11" s="99">
        <f>B11/B17</f>
        <v>1</v>
      </c>
      <c r="D11" s="80"/>
      <c r="E11" s="85">
        <v>19.0</v>
      </c>
      <c r="F11" s="86">
        <f>E11/E17</f>
        <v>0.03544776119</v>
      </c>
      <c r="G11" s="85">
        <v>20.0</v>
      </c>
      <c r="H11" s="86">
        <f>G11/G17</f>
        <v>0.03731343284</v>
      </c>
      <c r="I11" s="85">
        <v>30.0</v>
      </c>
      <c r="J11" s="86">
        <f>I11/I17</f>
        <v>0.05597014925</v>
      </c>
      <c r="K11" s="85">
        <v>35.0</v>
      </c>
      <c r="L11" s="86">
        <f>K11/K17</f>
        <v>0.06529850746</v>
      </c>
      <c r="M11" s="85">
        <v>35.0</v>
      </c>
      <c r="N11" s="86">
        <f>M11/M17</f>
        <v>0.06529850746</v>
      </c>
      <c r="O11" s="85">
        <v>35.0</v>
      </c>
      <c r="P11" s="86">
        <f>O11/O17</f>
        <v>0.06529850746</v>
      </c>
      <c r="Q11" s="85">
        <v>35.0</v>
      </c>
      <c r="R11" s="86">
        <f>Q11/Q17</f>
        <v>0.06529850746</v>
      </c>
      <c r="S11" s="85">
        <v>44.0</v>
      </c>
      <c r="T11" s="86">
        <f>S11/S17</f>
        <v>0.08208955224</v>
      </c>
      <c r="U11" s="85">
        <v>68.0</v>
      </c>
      <c r="V11" s="86">
        <f>U11/U17</f>
        <v>0.1268656716</v>
      </c>
      <c r="W11" s="85">
        <v>122.0</v>
      </c>
      <c r="X11" s="86">
        <f>W11/W17</f>
        <v>0.2276119403</v>
      </c>
      <c r="Y11" s="85">
        <v>122.0</v>
      </c>
      <c r="Z11" s="86">
        <f>Y11/Y17</f>
        <v>0.2276119403</v>
      </c>
      <c r="AA11" s="85">
        <v>122.0</v>
      </c>
      <c r="AB11" s="86">
        <f>AA11/AA17</f>
        <v>0.2276119403</v>
      </c>
      <c r="AC11" s="85">
        <v>157.0</v>
      </c>
      <c r="AD11" s="86">
        <f>AC11/AC17</f>
        <v>0.2929104478</v>
      </c>
      <c r="AE11" s="85">
        <v>177.0</v>
      </c>
      <c r="AF11" s="86">
        <f>AE11/AE17</f>
        <v>0.3302238806</v>
      </c>
      <c r="AG11" s="85">
        <v>235.0</v>
      </c>
      <c r="AH11" s="86">
        <f>AG11/AG17</f>
        <v>0.4384328358</v>
      </c>
      <c r="AI11" s="85">
        <v>250.0</v>
      </c>
      <c r="AJ11" s="86">
        <f>AI11/AI17</f>
        <v>0.4664179104</v>
      </c>
      <c r="AK11" s="85">
        <v>257.0</v>
      </c>
      <c r="AL11" s="86">
        <f>AK11/AK17</f>
        <v>0.4794776119</v>
      </c>
      <c r="AM11" s="85">
        <v>257.0</v>
      </c>
      <c r="AN11" s="86">
        <f>AM11/AM17</f>
        <v>0.4794776119</v>
      </c>
      <c r="AO11" s="85">
        <v>265.0</v>
      </c>
      <c r="AP11" s="86">
        <f>AO11/AO17</f>
        <v>0.4944029851</v>
      </c>
      <c r="AQ11" s="85">
        <v>277.0</v>
      </c>
      <c r="AR11" s="86">
        <f>AQ11/AQ17</f>
        <v>0.5167910448</v>
      </c>
      <c r="AS11" s="85">
        <v>372.0</v>
      </c>
      <c r="AT11" s="100">
        <f>AS11/AS17</f>
        <v>0.6940298507</v>
      </c>
      <c r="AU11" s="85">
        <v>372.0</v>
      </c>
      <c r="AV11" s="100">
        <f>AU11/AU17</f>
        <v>0.6940298507</v>
      </c>
    </row>
    <row r="12">
      <c r="A12" s="87" t="s">
        <v>5288</v>
      </c>
      <c r="B12" s="83">
        <f>COUNTIFS(Seeds!D:D,"=Ortografía+cast",Seeds!Y:Y,"=Números y operaciones")+B13</f>
        <v>536</v>
      </c>
      <c r="C12" s="99">
        <f>B12/B17</f>
        <v>1</v>
      </c>
      <c r="D12" s="80"/>
      <c r="E12" s="85">
        <v>0.0</v>
      </c>
      <c r="F12" s="86">
        <f>E12/E17</f>
        <v>0</v>
      </c>
      <c r="G12" s="85">
        <v>19.0</v>
      </c>
      <c r="H12" s="86">
        <f>G12/G17</f>
        <v>0.03544776119</v>
      </c>
      <c r="I12" s="85">
        <v>19.0</v>
      </c>
      <c r="J12" s="86">
        <f>I12/I17</f>
        <v>0.03544776119</v>
      </c>
      <c r="K12" s="85">
        <v>19.0</v>
      </c>
      <c r="L12" s="86">
        <f>K12/K17</f>
        <v>0.03544776119</v>
      </c>
      <c r="M12" s="85">
        <v>19.0</v>
      </c>
      <c r="N12" s="86">
        <f>M12/M17</f>
        <v>0.03544776119</v>
      </c>
      <c r="O12" s="85">
        <v>34.0</v>
      </c>
      <c r="P12" s="86">
        <f>O12/O17</f>
        <v>0.06343283582</v>
      </c>
      <c r="Q12" s="85">
        <v>35.0</v>
      </c>
      <c r="R12" s="86">
        <f>Q12/Q17</f>
        <v>0.06529850746</v>
      </c>
      <c r="S12" s="85">
        <v>44.0</v>
      </c>
      <c r="T12" s="86">
        <f>S12/S17</f>
        <v>0.08208955224</v>
      </c>
      <c r="U12" s="85">
        <v>62.0</v>
      </c>
      <c r="V12" s="86">
        <f>U12/U17</f>
        <v>0.1156716418</v>
      </c>
      <c r="W12" s="85">
        <v>78.0</v>
      </c>
      <c r="X12" s="86">
        <f>W12/W17</f>
        <v>0.1455223881</v>
      </c>
      <c r="Y12" s="85">
        <v>122.0</v>
      </c>
      <c r="Z12" s="86">
        <f>Y12/Y17</f>
        <v>0.2276119403</v>
      </c>
      <c r="AA12" s="85">
        <v>122.0</v>
      </c>
      <c r="AB12" s="86">
        <f>AA12/AA17</f>
        <v>0.2276119403</v>
      </c>
      <c r="AC12" s="85">
        <v>122.0</v>
      </c>
      <c r="AD12" s="86">
        <f>AC12/AC17</f>
        <v>0.2276119403</v>
      </c>
      <c r="AE12" s="85">
        <v>122.0</v>
      </c>
      <c r="AF12" s="86">
        <f>AE12/AE17</f>
        <v>0.2276119403</v>
      </c>
      <c r="AG12" s="85">
        <v>122.0</v>
      </c>
      <c r="AH12" s="86">
        <f>AG12/AG17</f>
        <v>0.2276119403</v>
      </c>
      <c r="AI12" s="85">
        <v>164.0</v>
      </c>
      <c r="AJ12" s="86">
        <f>AI12/AI17</f>
        <v>0.3059701493</v>
      </c>
      <c r="AK12" s="85">
        <v>257.0</v>
      </c>
      <c r="AL12" s="86">
        <f>AK12/AK17</f>
        <v>0.4794776119</v>
      </c>
      <c r="AM12" s="85">
        <v>257.0</v>
      </c>
      <c r="AN12" s="86">
        <f>AM12/AM17</f>
        <v>0.4794776119</v>
      </c>
      <c r="AO12" s="85">
        <v>265.0</v>
      </c>
      <c r="AP12" s="86">
        <f>AO12/AO17</f>
        <v>0.4944029851</v>
      </c>
      <c r="AQ12" s="85">
        <v>265.0</v>
      </c>
      <c r="AR12" s="86">
        <f>AQ12/AQ17</f>
        <v>0.4944029851</v>
      </c>
      <c r="AS12" s="85">
        <v>367.0</v>
      </c>
      <c r="AT12" s="100">
        <f>AS12/AS17</f>
        <v>0.6847014925</v>
      </c>
      <c r="AU12" s="85">
        <v>372.0</v>
      </c>
      <c r="AV12" s="100">
        <f>AU12/AU17</f>
        <v>0.6940298507</v>
      </c>
    </row>
    <row r="13">
      <c r="A13" s="82" t="s">
        <v>5289</v>
      </c>
      <c r="B13" s="83">
        <f>COUNTIFS(Seeds!D:D,"=JSON sin imagen",Seeds!Y:Y,"=Números y operaciones")+B14</f>
        <v>536</v>
      </c>
      <c r="C13" s="99">
        <f>B13/B17</f>
        <v>1</v>
      </c>
      <c r="D13" s="80"/>
      <c r="E13" s="85">
        <v>0.0</v>
      </c>
      <c r="F13" s="86">
        <f>E13/E17</f>
        <v>0</v>
      </c>
      <c r="G13" s="85">
        <v>0.0</v>
      </c>
      <c r="H13" s="86">
        <f>G13/G17</f>
        <v>0</v>
      </c>
      <c r="I13" s="85">
        <v>0.0</v>
      </c>
      <c r="J13" s="86">
        <f>I13/I17</f>
        <v>0</v>
      </c>
      <c r="K13" s="85">
        <v>0.0</v>
      </c>
      <c r="L13" s="86">
        <f>K13/K17</f>
        <v>0</v>
      </c>
      <c r="M13" s="85">
        <v>0.0</v>
      </c>
      <c r="N13" s="86">
        <f>M13/M17</f>
        <v>0</v>
      </c>
      <c r="O13" s="85">
        <v>2.0</v>
      </c>
      <c r="P13" s="86">
        <f>O13/O17</f>
        <v>0.003731343284</v>
      </c>
      <c r="Q13" s="85">
        <v>2.0</v>
      </c>
      <c r="R13" s="86">
        <f>Q13/Q17</f>
        <v>0.003731343284</v>
      </c>
      <c r="S13" s="85">
        <v>2.0</v>
      </c>
      <c r="T13" s="86">
        <f>S13/S17</f>
        <v>0.003731343284</v>
      </c>
      <c r="U13" s="85">
        <v>18.0</v>
      </c>
      <c r="V13" s="86">
        <f>U13/U17</f>
        <v>0.03358208955</v>
      </c>
      <c r="W13" s="85">
        <v>52.0</v>
      </c>
      <c r="X13" s="86">
        <f>W13/W17</f>
        <v>0.09701492537</v>
      </c>
      <c r="Y13" s="85">
        <v>119.0</v>
      </c>
      <c r="Z13" s="86">
        <f>Y13/Y17</f>
        <v>0.2220149254</v>
      </c>
      <c r="AA13" s="85">
        <v>119.0</v>
      </c>
      <c r="AB13" s="86">
        <f>AA13/AA17</f>
        <v>0.2220149254</v>
      </c>
      <c r="AC13" s="85">
        <v>119.0</v>
      </c>
      <c r="AD13" s="86">
        <f>AC13/AC17</f>
        <v>0.2220149254</v>
      </c>
      <c r="AE13" s="85">
        <v>119.0</v>
      </c>
      <c r="AF13" s="86">
        <f>AE13/AE17</f>
        <v>0.2220149254</v>
      </c>
      <c r="AG13" s="85">
        <v>119.0</v>
      </c>
      <c r="AH13" s="86">
        <f>AG13/AG17</f>
        <v>0.2220149254</v>
      </c>
      <c r="AI13" s="85">
        <v>119.0</v>
      </c>
      <c r="AJ13" s="86">
        <f>AI13/AI17</f>
        <v>0.2220149254</v>
      </c>
      <c r="AK13" s="85">
        <v>120.0</v>
      </c>
      <c r="AL13" s="86">
        <f>AK13/AK17</f>
        <v>0.223880597</v>
      </c>
      <c r="AM13" s="85">
        <v>242.0</v>
      </c>
      <c r="AN13" s="86">
        <f>AM13/AM17</f>
        <v>0.4514925373</v>
      </c>
      <c r="AO13" s="85">
        <v>264.0</v>
      </c>
      <c r="AP13" s="86">
        <f>AO13/AO17</f>
        <v>0.4925373134</v>
      </c>
      <c r="AQ13" s="85">
        <v>264.0</v>
      </c>
      <c r="AR13" s="86">
        <f>AQ13/AQ17</f>
        <v>0.4925373134</v>
      </c>
      <c r="AS13" s="85">
        <v>366.0</v>
      </c>
      <c r="AT13" s="100">
        <f>AS13/AS17</f>
        <v>0.6828358209</v>
      </c>
      <c r="AU13" s="85">
        <v>372.0</v>
      </c>
      <c r="AV13" s="100">
        <f>AU13/AU17</f>
        <v>0.6940298507</v>
      </c>
    </row>
    <row r="14">
      <c r="A14" s="82" t="s">
        <v>5290</v>
      </c>
      <c r="B14" s="83">
        <f>COUNTIFS(Seeds!D:D,"=JSON con imagen",Seeds!Y:Y,"=Números y operaciones")+B15</f>
        <v>536</v>
      </c>
      <c r="C14" s="99">
        <f>B14/B17</f>
        <v>1</v>
      </c>
      <c r="D14" s="80"/>
      <c r="E14" s="85">
        <v>0.0</v>
      </c>
      <c r="F14" s="86">
        <f>E14/E17</f>
        <v>0</v>
      </c>
      <c r="G14" s="85">
        <v>0.0</v>
      </c>
      <c r="H14" s="86">
        <f>G14/G17</f>
        <v>0</v>
      </c>
      <c r="I14" s="85">
        <v>0.0</v>
      </c>
      <c r="J14" s="86">
        <f>I14/I17</f>
        <v>0</v>
      </c>
      <c r="K14" s="85">
        <v>0.0</v>
      </c>
      <c r="L14" s="86">
        <f>K14/K17</f>
        <v>0</v>
      </c>
      <c r="M14" s="85">
        <v>0.0</v>
      </c>
      <c r="N14" s="86">
        <f>M14/M17</f>
        <v>0</v>
      </c>
      <c r="O14" s="85">
        <v>2.0</v>
      </c>
      <c r="P14" s="86">
        <f>O14/O17</f>
        <v>0.003731343284</v>
      </c>
      <c r="Q14" s="85">
        <v>2.0</v>
      </c>
      <c r="R14" s="86">
        <f>Q14/Q17</f>
        <v>0.003731343284</v>
      </c>
      <c r="S14" s="85">
        <v>2.0</v>
      </c>
      <c r="T14" s="86">
        <f>S14/S17</f>
        <v>0.003731343284</v>
      </c>
      <c r="U14" s="85">
        <v>18.0</v>
      </c>
      <c r="V14" s="86">
        <f>U14/U17</f>
        <v>0.03358208955</v>
      </c>
      <c r="W14" s="85">
        <v>52.0</v>
      </c>
      <c r="X14" s="86">
        <f>W14/W17</f>
        <v>0.09701492537</v>
      </c>
      <c r="Y14" s="85">
        <v>116.0</v>
      </c>
      <c r="Z14" s="86">
        <f>Y14/Y17</f>
        <v>0.2164179104</v>
      </c>
      <c r="AA14" s="85">
        <v>116.0</v>
      </c>
      <c r="AB14" s="86">
        <f>AA14/AA17</f>
        <v>0.2164179104</v>
      </c>
      <c r="AC14" s="85">
        <v>116.0</v>
      </c>
      <c r="AD14" s="86">
        <f>AC14/AC17</f>
        <v>0.2164179104</v>
      </c>
      <c r="AE14" s="85">
        <v>116.0</v>
      </c>
      <c r="AF14" s="86">
        <f>AE14/AE17</f>
        <v>0.2164179104</v>
      </c>
      <c r="AG14" s="85">
        <v>116.0</v>
      </c>
      <c r="AH14" s="86">
        <f>AG14/AG17</f>
        <v>0.2164179104</v>
      </c>
      <c r="AI14" s="85">
        <v>116.0</v>
      </c>
      <c r="AJ14" s="86">
        <f>AI14/AI17</f>
        <v>0.2164179104</v>
      </c>
      <c r="AK14" s="85">
        <v>117.0</v>
      </c>
      <c r="AL14" s="86">
        <f>AK14/AK17</f>
        <v>0.2182835821</v>
      </c>
      <c r="AM14" s="85">
        <v>233.0</v>
      </c>
      <c r="AN14" s="86">
        <f>AM14/AM17</f>
        <v>0.4347014925</v>
      </c>
      <c r="AO14" s="85">
        <v>261.0</v>
      </c>
      <c r="AP14" s="86">
        <f>AO14/AO17</f>
        <v>0.4869402985</v>
      </c>
      <c r="AQ14" s="85">
        <v>261.0</v>
      </c>
      <c r="AR14" s="86">
        <f>AQ14/AQ17</f>
        <v>0.4869402985</v>
      </c>
      <c r="AS14" s="85">
        <v>366.0</v>
      </c>
      <c r="AT14" s="100">
        <f>AS14/AS17</f>
        <v>0.6828358209</v>
      </c>
      <c r="AU14" s="85">
        <v>372.0</v>
      </c>
      <c r="AV14" s="100">
        <f>AU14/AU17</f>
        <v>0.6940298507</v>
      </c>
    </row>
    <row r="15">
      <c r="A15" s="82" t="s">
        <v>36</v>
      </c>
      <c r="B15" s="83">
        <f>COUNTIFS(Seeds!D:D,"=JSON revisado",Seeds!Y:Y,"=Números y operaciones")</f>
        <v>536</v>
      </c>
      <c r="C15" s="99">
        <f>B15/B17</f>
        <v>1</v>
      </c>
      <c r="D15" s="80"/>
      <c r="E15" s="85">
        <v>0.0</v>
      </c>
      <c r="F15" s="86">
        <f>E15/E17</f>
        <v>0</v>
      </c>
      <c r="G15" s="85">
        <v>0.0</v>
      </c>
      <c r="H15" s="86">
        <f>G15/G17</f>
        <v>0</v>
      </c>
      <c r="I15" s="85">
        <v>0.0</v>
      </c>
      <c r="J15" s="86">
        <f>I15/I17</f>
        <v>0</v>
      </c>
      <c r="K15" s="85">
        <v>0.0</v>
      </c>
      <c r="L15" s="86">
        <f>K15/K17</f>
        <v>0</v>
      </c>
      <c r="M15" s="85">
        <v>0.0</v>
      </c>
      <c r="N15" s="86">
        <f>M15/M17</f>
        <v>0</v>
      </c>
      <c r="O15" s="85">
        <v>1.0</v>
      </c>
      <c r="P15" s="86">
        <f>O15/O17</f>
        <v>0.001865671642</v>
      </c>
      <c r="Q15" s="85">
        <v>1.0</v>
      </c>
      <c r="R15" s="86">
        <f>Q15/Q17</f>
        <v>0.001865671642</v>
      </c>
      <c r="S15" s="85">
        <v>1.0</v>
      </c>
      <c r="T15" s="86">
        <f>S15/S17</f>
        <v>0.001865671642</v>
      </c>
      <c r="U15" s="85">
        <v>18.0</v>
      </c>
      <c r="V15" s="86">
        <f>U15/U17</f>
        <v>0.03358208955</v>
      </c>
      <c r="W15" s="85">
        <v>18.0</v>
      </c>
      <c r="X15" s="86">
        <f>W15/W17</f>
        <v>0.03358208955</v>
      </c>
      <c r="Y15" s="85">
        <v>32.0</v>
      </c>
      <c r="Z15" s="86">
        <f>Y15/Y17</f>
        <v>0.05970149254</v>
      </c>
      <c r="AA15" s="85">
        <v>56.0</v>
      </c>
      <c r="AB15" s="86">
        <f>AA15/AA17</f>
        <v>0.1044776119</v>
      </c>
      <c r="AC15" s="85">
        <v>56.0</v>
      </c>
      <c r="AD15" s="86">
        <f>AC15/AC17</f>
        <v>0.1044776119</v>
      </c>
      <c r="AE15" s="85">
        <v>56.0</v>
      </c>
      <c r="AF15" s="86">
        <f>AE15/AE17</f>
        <v>0.1044776119</v>
      </c>
      <c r="AG15" s="85">
        <v>56.0</v>
      </c>
      <c r="AH15" s="86">
        <f>AG15/AG17</f>
        <v>0.1044776119</v>
      </c>
      <c r="AI15" s="85">
        <v>87.0</v>
      </c>
      <c r="AJ15" s="86">
        <f>AI15/AI17</f>
        <v>0.1623134328</v>
      </c>
      <c r="AK15" s="85">
        <v>96.0</v>
      </c>
      <c r="AL15" s="86">
        <f>AK15/AK17</f>
        <v>0.1791044776</v>
      </c>
      <c r="AM15" s="85">
        <v>196.0</v>
      </c>
      <c r="AN15" s="86">
        <f>AM15/AM17</f>
        <v>0.3656716418</v>
      </c>
      <c r="AO15" s="85">
        <v>203.0</v>
      </c>
      <c r="AP15" s="86">
        <f>AO15/AO17</f>
        <v>0.3787313433</v>
      </c>
      <c r="AQ15" s="85">
        <v>203.0</v>
      </c>
      <c r="AR15" s="86">
        <f>AQ15/AQ17</f>
        <v>0.3787313433</v>
      </c>
      <c r="AS15" s="85">
        <v>302.0</v>
      </c>
      <c r="AT15" s="100">
        <f>AS15/AS17</f>
        <v>0.5634328358</v>
      </c>
      <c r="AU15" s="85">
        <v>372.0</v>
      </c>
      <c r="AV15" s="100">
        <f>AU15/AU17</f>
        <v>0.6940298507</v>
      </c>
    </row>
    <row r="16">
      <c r="A16" s="89" t="s">
        <v>5291</v>
      </c>
      <c r="B16" s="83">
        <f>COUNTIFS(Seeds!E:E,"=Sí",Seeds!Y:Y,"=Números y operaciones")</f>
        <v>1</v>
      </c>
      <c r="C16" s="99">
        <f>B16/B17</f>
        <v>0.001865671642</v>
      </c>
      <c r="D16" s="80"/>
      <c r="E16" s="85">
        <v>0.0</v>
      </c>
      <c r="F16" s="86">
        <f>E16/E17</f>
        <v>0</v>
      </c>
      <c r="G16" s="85">
        <v>0.0</v>
      </c>
      <c r="H16" s="86">
        <f>G16/G17</f>
        <v>0</v>
      </c>
      <c r="I16" s="85">
        <v>0.0</v>
      </c>
      <c r="J16" s="86">
        <f>I16/I17</f>
        <v>0</v>
      </c>
      <c r="K16" s="85">
        <v>0.0</v>
      </c>
      <c r="L16" s="86">
        <f>K16/K17</f>
        <v>0</v>
      </c>
      <c r="M16" s="85">
        <v>0.0</v>
      </c>
      <c r="N16" s="86">
        <f>M16/M17</f>
        <v>0</v>
      </c>
      <c r="O16" s="85">
        <v>0.0</v>
      </c>
      <c r="P16" s="86">
        <f>O16/O17</f>
        <v>0</v>
      </c>
      <c r="Q16" s="85">
        <v>0.0</v>
      </c>
      <c r="R16" s="86">
        <f>Q16/Q17</f>
        <v>0</v>
      </c>
      <c r="S16" s="85">
        <v>0.0</v>
      </c>
      <c r="T16" s="86">
        <f>S16/S17</f>
        <v>0</v>
      </c>
      <c r="U16" s="85">
        <v>1.0</v>
      </c>
      <c r="V16" s="86">
        <f>U16/U17</f>
        <v>0.001865671642</v>
      </c>
      <c r="W16" s="85">
        <v>1.0</v>
      </c>
      <c r="X16" s="86">
        <f>W16/W17</f>
        <v>0.001865671642</v>
      </c>
      <c r="Y16" s="85">
        <v>1.0</v>
      </c>
      <c r="Z16" s="86">
        <f>Y16/Y17</f>
        <v>0.001865671642</v>
      </c>
      <c r="AA16" s="85">
        <v>1.0</v>
      </c>
      <c r="AB16" s="86">
        <f>AA16/AA17</f>
        <v>0.001865671642</v>
      </c>
      <c r="AC16" s="85">
        <v>1.0</v>
      </c>
      <c r="AD16" s="86">
        <f>AC16/AC17</f>
        <v>0.001865671642</v>
      </c>
      <c r="AE16" s="85">
        <v>1.0</v>
      </c>
      <c r="AF16" s="86">
        <f>AE16/AE17</f>
        <v>0.001865671642</v>
      </c>
      <c r="AG16" s="85">
        <v>1.0</v>
      </c>
      <c r="AH16" s="86">
        <f>AG16/AG17</f>
        <v>0.001865671642</v>
      </c>
      <c r="AI16" s="85">
        <v>1.0</v>
      </c>
      <c r="AJ16" s="86">
        <f>AI16/AI17</f>
        <v>0.001865671642</v>
      </c>
      <c r="AK16" s="85">
        <v>1.0</v>
      </c>
      <c r="AL16" s="86">
        <f>AK16/AK17</f>
        <v>0.001865671642</v>
      </c>
      <c r="AM16" s="85">
        <v>1.0</v>
      </c>
      <c r="AN16" s="86">
        <f>AM16/AM17</f>
        <v>0.001865671642</v>
      </c>
      <c r="AO16" s="85">
        <v>1.0</v>
      </c>
      <c r="AP16" s="86">
        <f>AO16/AO17</f>
        <v>0.001865671642</v>
      </c>
      <c r="AQ16" s="85">
        <v>1.0</v>
      </c>
      <c r="AR16" s="86">
        <f>AQ16/AQ17</f>
        <v>0.001865671642</v>
      </c>
      <c r="AS16" s="85">
        <v>7.0</v>
      </c>
      <c r="AT16" s="100">
        <f>AS16/AS17</f>
        <v>0.01305970149</v>
      </c>
      <c r="AU16" s="85">
        <v>7.0</v>
      </c>
      <c r="AV16" s="100">
        <f>AU16/AU17</f>
        <v>0.01305970149</v>
      </c>
    </row>
    <row r="17">
      <c r="A17" s="87" t="s">
        <v>572</v>
      </c>
      <c r="B17" s="101">
        <f>COUNTIFS(Seeds!Y:Y,"=Números y operaciones")-COUNTIFS(Seeds!Y:Y,"=Números y operaciones",Seeds!D:D,"=No hacer")</f>
        <v>536</v>
      </c>
      <c r="C17" s="90">
        <f>SUM(C11:C15)/5</f>
        <v>1</v>
      </c>
      <c r="D17" s="80"/>
      <c r="E17" s="91">
        <f>B17</f>
        <v>536</v>
      </c>
      <c r="F17" s="102"/>
      <c r="G17" s="91">
        <f>B17</f>
        <v>536</v>
      </c>
      <c r="H17" s="102"/>
      <c r="I17" s="91">
        <f>B17</f>
        <v>536</v>
      </c>
      <c r="J17" s="102"/>
      <c r="K17" s="91">
        <f>B17</f>
        <v>536</v>
      </c>
      <c r="L17" s="102"/>
      <c r="M17" s="91">
        <f>B17</f>
        <v>536</v>
      </c>
      <c r="N17" s="102"/>
      <c r="O17" s="91">
        <f>B17</f>
        <v>536</v>
      </c>
      <c r="P17" s="102"/>
      <c r="Q17" s="91">
        <f>B17</f>
        <v>536</v>
      </c>
      <c r="R17" s="102"/>
      <c r="S17" s="91">
        <f>B17</f>
        <v>536</v>
      </c>
      <c r="T17" s="102"/>
      <c r="U17" s="91">
        <f>B17</f>
        <v>536</v>
      </c>
      <c r="V17" s="102"/>
      <c r="W17" s="91">
        <f>B17</f>
        <v>536</v>
      </c>
      <c r="X17" s="103"/>
      <c r="Y17" s="91">
        <f>B17</f>
        <v>536</v>
      </c>
      <c r="Z17" s="103"/>
      <c r="AA17" s="91">
        <f>B17</f>
        <v>536</v>
      </c>
      <c r="AB17" s="92">
        <f>SUM(AB11:AB15)/5</f>
        <v>0.1996268657</v>
      </c>
      <c r="AC17" s="91">
        <f>B17</f>
        <v>536</v>
      </c>
      <c r="AD17" s="92">
        <f>SUM(AD11:AD15)/5</f>
        <v>0.2126865672</v>
      </c>
      <c r="AE17" s="91">
        <f>B17</f>
        <v>536</v>
      </c>
      <c r="AF17" s="92">
        <f>SUM(AF11:AF15)/5</f>
        <v>0.2201492537</v>
      </c>
      <c r="AG17" s="91">
        <f>B17</f>
        <v>536</v>
      </c>
      <c r="AH17" s="92">
        <f>SUM(AH11:AH15)/5</f>
        <v>0.2417910448</v>
      </c>
      <c r="AI17" s="91">
        <f>B17</f>
        <v>536</v>
      </c>
      <c r="AJ17" s="92">
        <f>SUM(AJ11:AJ15)/5</f>
        <v>0.2746268657</v>
      </c>
      <c r="AK17" s="91">
        <f>B17</f>
        <v>536</v>
      </c>
      <c r="AL17" s="92">
        <f>SUM(AL11:AL15)/5</f>
        <v>0.3160447761</v>
      </c>
      <c r="AM17" s="91">
        <f>B17</f>
        <v>536</v>
      </c>
      <c r="AN17" s="92">
        <f>SUM(AN11:AN15)/5</f>
        <v>0.4421641791</v>
      </c>
      <c r="AO17" s="91">
        <f>B17</f>
        <v>536</v>
      </c>
      <c r="AP17" s="92">
        <f>SUM(AP11:AP15)/5</f>
        <v>0.4694029851</v>
      </c>
      <c r="AQ17" s="91">
        <f>B17</f>
        <v>536</v>
      </c>
      <c r="AR17" s="92">
        <f>SUM(AR11:AR15)/5</f>
        <v>0.473880597</v>
      </c>
      <c r="AS17" s="91">
        <f>B17</f>
        <v>536</v>
      </c>
      <c r="AT17" s="93">
        <f>SUM(AT11:AT15)/5</f>
        <v>0.6615671642</v>
      </c>
      <c r="AU17" s="91">
        <f>B17</f>
        <v>536</v>
      </c>
      <c r="AV17" s="93">
        <f>SUM(AV11:AV15)/5</f>
        <v>0.6940298507</v>
      </c>
    </row>
    <row r="18">
      <c r="A18" s="94"/>
      <c r="B18" s="80"/>
      <c r="C18" s="104"/>
      <c r="D18" s="80"/>
      <c r="E18" s="94"/>
      <c r="F18" s="105"/>
      <c r="G18" s="94"/>
      <c r="H18" s="105"/>
      <c r="I18" s="94"/>
      <c r="J18" s="105"/>
      <c r="K18" s="94"/>
      <c r="L18" s="105"/>
      <c r="M18" s="94"/>
      <c r="N18" s="105"/>
      <c r="O18" s="94"/>
      <c r="P18" s="105"/>
      <c r="Q18" s="94"/>
      <c r="R18" s="105"/>
      <c r="S18" s="94"/>
      <c r="T18" s="105"/>
      <c r="U18" s="94"/>
      <c r="V18" s="105"/>
      <c r="W18" s="94"/>
      <c r="X18" s="105"/>
      <c r="Y18" s="106"/>
      <c r="Z18" s="107"/>
      <c r="AA18" s="94"/>
      <c r="AB18" s="105"/>
      <c r="AC18" s="94"/>
      <c r="AD18" s="105"/>
      <c r="AE18" s="105"/>
      <c r="AF18" s="105"/>
      <c r="AG18" s="105"/>
      <c r="AH18" s="105"/>
      <c r="AI18" s="105"/>
      <c r="AJ18" s="105"/>
      <c r="AK18" s="94"/>
      <c r="AL18" s="105"/>
      <c r="AM18" s="105"/>
      <c r="AN18" s="105"/>
      <c r="AO18" s="105"/>
      <c r="AP18" s="105"/>
      <c r="AQ18" s="105"/>
      <c r="AR18" s="105"/>
      <c r="AS18" s="108"/>
      <c r="AT18" s="108"/>
      <c r="AU18" s="108"/>
      <c r="AV18" s="108"/>
    </row>
    <row r="19">
      <c r="A19" s="98" t="s">
        <v>3413</v>
      </c>
      <c r="B19" s="78"/>
      <c r="C19" s="79"/>
      <c r="D19" s="80"/>
      <c r="E19" s="81">
        <v>44750.0</v>
      </c>
      <c r="F19" s="79"/>
      <c r="G19" s="81">
        <v>44757.0</v>
      </c>
      <c r="H19" s="79"/>
      <c r="I19" s="81">
        <v>44764.0</v>
      </c>
      <c r="J19" s="79"/>
      <c r="K19" s="81">
        <v>44771.0</v>
      </c>
      <c r="L19" s="79"/>
      <c r="M19" s="81">
        <v>44778.0</v>
      </c>
      <c r="N19" s="79"/>
      <c r="O19" s="81">
        <v>44785.0</v>
      </c>
      <c r="P19" s="79"/>
      <c r="Q19" s="81">
        <v>44792.0</v>
      </c>
      <c r="R19" s="79"/>
      <c r="S19" s="81">
        <v>44799.0</v>
      </c>
      <c r="T19" s="79"/>
      <c r="U19" s="81">
        <v>44806.0</v>
      </c>
      <c r="V19" s="79"/>
      <c r="W19" s="81">
        <v>44813.0</v>
      </c>
      <c r="X19" s="79"/>
      <c r="Y19" s="81">
        <v>44820.0</v>
      </c>
      <c r="Z19" s="79"/>
      <c r="AA19" s="81">
        <v>44827.0</v>
      </c>
      <c r="AB19" s="79"/>
      <c r="AC19" s="81">
        <v>44834.0</v>
      </c>
      <c r="AD19" s="79"/>
      <c r="AE19" s="81">
        <v>44841.0</v>
      </c>
      <c r="AF19" s="79"/>
      <c r="AG19" s="81">
        <v>44848.0</v>
      </c>
      <c r="AH19" s="79"/>
      <c r="AI19" s="81">
        <v>44855.0</v>
      </c>
      <c r="AJ19" s="79"/>
      <c r="AK19" s="81">
        <v>44862.0</v>
      </c>
      <c r="AL19" s="79"/>
      <c r="AM19" s="81">
        <v>44869.0</v>
      </c>
      <c r="AN19" s="79"/>
      <c r="AO19" s="81">
        <v>44876.0</v>
      </c>
      <c r="AP19" s="79"/>
      <c r="AQ19" s="81">
        <v>44890.0</v>
      </c>
      <c r="AR19" s="79"/>
      <c r="AS19" s="81">
        <v>44897.0</v>
      </c>
      <c r="AT19" s="79"/>
      <c r="AU19" s="81">
        <v>44904.0</v>
      </c>
      <c r="AV19" s="79"/>
    </row>
    <row r="20">
      <c r="A20" s="82" t="s">
        <v>5287</v>
      </c>
      <c r="B20" s="83">
        <f>COUNTIFS(Seeds!D:D,"=Pendiente de revisión",Seeds!Y:Y,"=Geometría")+B21</f>
        <v>188</v>
      </c>
      <c r="C20" s="99">
        <f>B20/B26</f>
        <v>1</v>
      </c>
      <c r="D20" s="80"/>
      <c r="E20" s="85">
        <v>34.0</v>
      </c>
      <c r="F20" s="86">
        <f>E20/E26</f>
        <v>0.1808510638</v>
      </c>
      <c r="G20" s="85">
        <v>34.0</v>
      </c>
      <c r="H20" s="86">
        <f>G20/G26</f>
        <v>0.1808510638</v>
      </c>
      <c r="I20" s="85">
        <v>34.0</v>
      </c>
      <c r="J20" s="86">
        <f>I20/I26</f>
        <v>0.1808510638</v>
      </c>
      <c r="K20" s="85">
        <v>34.0</v>
      </c>
      <c r="L20" s="86">
        <f>K20/K26</f>
        <v>0.1808510638</v>
      </c>
      <c r="M20" s="85">
        <v>34.0</v>
      </c>
      <c r="N20" s="86">
        <f>M20/M26</f>
        <v>0.1808510638</v>
      </c>
      <c r="O20" s="85">
        <v>34.0</v>
      </c>
      <c r="P20" s="86">
        <f>O20/O26</f>
        <v>0.1808510638</v>
      </c>
      <c r="Q20" s="85">
        <v>34.0</v>
      </c>
      <c r="R20" s="86">
        <f>Q20/Q26</f>
        <v>0.1808510638</v>
      </c>
      <c r="S20" s="85">
        <v>44.0</v>
      </c>
      <c r="T20" s="86">
        <f>S20/S26</f>
        <v>0.2340425532</v>
      </c>
      <c r="U20" s="85">
        <v>70.0</v>
      </c>
      <c r="V20" s="86">
        <f>U20/U26</f>
        <v>0.3723404255</v>
      </c>
      <c r="W20" s="85">
        <v>95.0</v>
      </c>
      <c r="X20" s="86">
        <f>W20/W26</f>
        <v>0.5053191489</v>
      </c>
      <c r="Y20" s="85">
        <v>105.0</v>
      </c>
      <c r="Z20" s="86">
        <f>Y20/Y26</f>
        <v>0.5585106383</v>
      </c>
      <c r="AA20" s="85">
        <v>105.0</v>
      </c>
      <c r="AB20" s="86">
        <f>AA20/AA26</f>
        <v>0.5585106383</v>
      </c>
      <c r="AC20" s="85">
        <v>105.0</v>
      </c>
      <c r="AD20" s="86">
        <f>AC20/AC26</f>
        <v>0.5585106383</v>
      </c>
      <c r="AE20" s="85">
        <v>105.0</v>
      </c>
      <c r="AF20" s="86">
        <f>AE20/AE26</f>
        <v>0.5585106383</v>
      </c>
      <c r="AG20" s="85">
        <v>121.0</v>
      </c>
      <c r="AH20" s="86">
        <f>AG20/AG26</f>
        <v>0.6436170213</v>
      </c>
      <c r="AI20" s="85">
        <v>148.0</v>
      </c>
      <c r="AJ20" s="86">
        <f>AI20/AI26</f>
        <v>0.7872340426</v>
      </c>
      <c r="AK20" s="85">
        <v>148.0</v>
      </c>
      <c r="AL20" s="86">
        <f>AK20/AK26</f>
        <v>0.7872340426</v>
      </c>
      <c r="AM20" s="85">
        <v>148.0</v>
      </c>
      <c r="AN20" s="86">
        <f>AM20/AM26</f>
        <v>0.7872340426</v>
      </c>
      <c r="AO20" s="85">
        <v>148.0</v>
      </c>
      <c r="AP20" s="86">
        <f>AO20/AO26</f>
        <v>0.7872340426</v>
      </c>
      <c r="AQ20" s="85">
        <v>178.0</v>
      </c>
      <c r="AR20" s="86">
        <f>AQ20/AQ26</f>
        <v>0.9468085106</v>
      </c>
      <c r="AS20" s="85">
        <v>243.0</v>
      </c>
      <c r="AT20" s="100">
        <f>AS20/AS26</f>
        <v>1.292553191</v>
      </c>
      <c r="AU20" s="85">
        <v>243.0</v>
      </c>
      <c r="AV20" s="100">
        <f>AU20/AU26</f>
        <v>1.292553191</v>
      </c>
    </row>
    <row r="21">
      <c r="A21" s="87" t="s">
        <v>5288</v>
      </c>
      <c r="B21" s="83">
        <f>COUNTIFS(Seeds!D:D,"=Ortografía+cast",Seeds!Y:Y,"=Geometría")+B22</f>
        <v>188</v>
      </c>
      <c r="C21" s="99">
        <f>B21/B26</f>
        <v>1</v>
      </c>
      <c r="D21" s="80"/>
      <c r="E21" s="85">
        <v>20.0</v>
      </c>
      <c r="F21" s="86">
        <f>E21/E26</f>
        <v>0.1063829787</v>
      </c>
      <c r="G21" s="85">
        <v>34.0</v>
      </c>
      <c r="H21" s="86">
        <f>G21/G26</f>
        <v>0.1808510638</v>
      </c>
      <c r="I21" s="85">
        <v>34.0</v>
      </c>
      <c r="J21" s="86">
        <f>I21/I26</f>
        <v>0.1808510638</v>
      </c>
      <c r="K21" s="85">
        <v>34.0</v>
      </c>
      <c r="L21" s="86">
        <f>K21/K26</f>
        <v>0.1808510638</v>
      </c>
      <c r="M21" s="85">
        <v>34.0</v>
      </c>
      <c r="N21" s="86">
        <f>M21/M26</f>
        <v>0.1808510638</v>
      </c>
      <c r="O21" s="85">
        <v>34.0</v>
      </c>
      <c r="P21" s="86">
        <f>O21/O26</f>
        <v>0.1808510638</v>
      </c>
      <c r="Q21" s="85">
        <v>34.0</v>
      </c>
      <c r="R21" s="86">
        <f>Q21/Q26</f>
        <v>0.1808510638</v>
      </c>
      <c r="S21" s="85">
        <v>44.0</v>
      </c>
      <c r="T21" s="86">
        <f>S21/S26</f>
        <v>0.2340425532</v>
      </c>
      <c r="U21" s="85">
        <v>61.0</v>
      </c>
      <c r="V21" s="86">
        <f>U21/U26</f>
        <v>0.3244680851</v>
      </c>
      <c r="W21" s="85">
        <v>69.0</v>
      </c>
      <c r="X21" s="86">
        <f>W21/W26</f>
        <v>0.3670212766</v>
      </c>
      <c r="Y21" s="85">
        <v>103.0</v>
      </c>
      <c r="Z21" s="86">
        <f>Y21/Y26</f>
        <v>0.5478723404</v>
      </c>
      <c r="AA21" s="85">
        <v>103.0</v>
      </c>
      <c r="AB21" s="86">
        <f>AA21/AA26</f>
        <v>0.5478723404</v>
      </c>
      <c r="AC21" s="85">
        <v>103.0</v>
      </c>
      <c r="AD21" s="86">
        <f>AC21/AC26</f>
        <v>0.5478723404</v>
      </c>
      <c r="AE21" s="85">
        <v>103.0</v>
      </c>
      <c r="AF21" s="86">
        <f>AE21/AE26</f>
        <v>0.5478723404</v>
      </c>
      <c r="AG21" s="85">
        <v>103.0</v>
      </c>
      <c r="AH21" s="86">
        <f>AG21/AG26</f>
        <v>0.5478723404</v>
      </c>
      <c r="AI21" s="85">
        <v>139.0</v>
      </c>
      <c r="AJ21" s="86">
        <f>AI21/AI26</f>
        <v>0.7393617021</v>
      </c>
      <c r="AK21" s="85">
        <v>145.0</v>
      </c>
      <c r="AL21" s="86">
        <f>AK21/AK26</f>
        <v>0.7712765957</v>
      </c>
      <c r="AM21" s="85">
        <v>145.0</v>
      </c>
      <c r="AN21" s="86">
        <f>AM21/AM26</f>
        <v>0.7712765957</v>
      </c>
      <c r="AO21" s="85">
        <v>147.0</v>
      </c>
      <c r="AP21" s="86">
        <f>AO21/AO26</f>
        <v>0.7819148936</v>
      </c>
      <c r="AQ21" s="85">
        <v>147.0</v>
      </c>
      <c r="AR21" s="86">
        <f>AQ21/AQ26</f>
        <v>0.7819148936</v>
      </c>
      <c r="AS21" s="85">
        <v>243.0</v>
      </c>
      <c r="AT21" s="100">
        <f>AS21/AS26</f>
        <v>1.292553191</v>
      </c>
      <c r="AU21" s="85">
        <v>243.0</v>
      </c>
      <c r="AV21" s="100">
        <f>AU21/AU26</f>
        <v>1.292553191</v>
      </c>
    </row>
    <row r="22">
      <c r="A22" s="82" t="s">
        <v>5289</v>
      </c>
      <c r="B22" s="83">
        <f>COUNTIFS(Seeds!D:D,"=JSON sin imagen",Seeds!Y:Y,"=Geometría")+B23</f>
        <v>188</v>
      </c>
      <c r="C22" s="99">
        <f>B22/B26</f>
        <v>1</v>
      </c>
      <c r="D22" s="80"/>
      <c r="E22" s="85">
        <v>0.0</v>
      </c>
      <c r="F22" s="86">
        <f>E22/E26</f>
        <v>0</v>
      </c>
      <c r="G22" s="85">
        <v>0.0</v>
      </c>
      <c r="H22" s="86">
        <f>G22/G26</f>
        <v>0</v>
      </c>
      <c r="I22" s="85">
        <v>0.0</v>
      </c>
      <c r="J22" s="86">
        <f>I22/I26</f>
        <v>0</v>
      </c>
      <c r="K22" s="85">
        <v>0.0</v>
      </c>
      <c r="L22" s="86">
        <f>K22/K26</f>
        <v>0</v>
      </c>
      <c r="M22" s="85">
        <v>0.0</v>
      </c>
      <c r="N22" s="86">
        <f>M22/M26</f>
        <v>0</v>
      </c>
      <c r="O22" s="85">
        <v>1.0</v>
      </c>
      <c r="P22" s="86">
        <f>O22/O26</f>
        <v>0.005319148936</v>
      </c>
      <c r="Q22" s="85">
        <v>1.0</v>
      </c>
      <c r="R22" s="86">
        <f>Q22/Q26</f>
        <v>0.005319148936</v>
      </c>
      <c r="S22" s="85">
        <v>1.0</v>
      </c>
      <c r="T22" s="86">
        <f>S22/S26</f>
        <v>0.005319148936</v>
      </c>
      <c r="U22" s="85">
        <v>1.0</v>
      </c>
      <c r="V22" s="86">
        <f>U22/U26</f>
        <v>0.005319148936</v>
      </c>
      <c r="W22" s="85">
        <v>1.0</v>
      </c>
      <c r="X22" s="86">
        <f>W22/W26</f>
        <v>0.005319148936</v>
      </c>
      <c r="Y22" s="85">
        <v>2.0</v>
      </c>
      <c r="Z22" s="86">
        <f>Y22/Y26</f>
        <v>0.01063829787</v>
      </c>
      <c r="AA22" s="85">
        <v>7.0</v>
      </c>
      <c r="AB22" s="86">
        <f>AA22/AA26</f>
        <v>0.03723404255</v>
      </c>
      <c r="AC22" s="85">
        <v>7.0</v>
      </c>
      <c r="AD22" s="86">
        <f>AC22/AC26</f>
        <v>0.03723404255</v>
      </c>
      <c r="AE22" s="85">
        <v>7.0</v>
      </c>
      <c r="AF22" s="86">
        <f>AE22/AE26</f>
        <v>0.03723404255</v>
      </c>
      <c r="AG22" s="85">
        <v>37.0</v>
      </c>
      <c r="AH22" s="86">
        <f>AG22/AG26</f>
        <v>0.1968085106</v>
      </c>
      <c r="AI22" s="85">
        <v>65.0</v>
      </c>
      <c r="AJ22" s="86">
        <f>AI22/AI26</f>
        <v>0.3457446809</v>
      </c>
      <c r="AK22" s="85">
        <v>70.0</v>
      </c>
      <c r="AL22" s="86">
        <f>AK22/AK26</f>
        <v>0.3723404255</v>
      </c>
      <c r="AM22" s="85">
        <v>104.0</v>
      </c>
      <c r="AN22" s="86">
        <f>AM22/AM26</f>
        <v>0.5531914894</v>
      </c>
      <c r="AO22" s="85">
        <v>139.0</v>
      </c>
      <c r="AP22" s="86">
        <f>AO22/AO26</f>
        <v>0.7393617021</v>
      </c>
      <c r="AQ22" s="85">
        <v>144.0</v>
      </c>
      <c r="AR22" s="86">
        <f>AQ22/AQ26</f>
        <v>0.7659574468</v>
      </c>
      <c r="AS22" s="85">
        <v>238.0</v>
      </c>
      <c r="AT22" s="100">
        <f>AS22/AS26</f>
        <v>1.265957447</v>
      </c>
      <c r="AU22" s="85">
        <v>243.0</v>
      </c>
      <c r="AV22" s="100">
        <f>AU22/AU26</f>
        <v>1.292553191</v>
      </c>
    </row>
    <row r="23">
      <c r="A23" s="82" t="s">
        <v>5290</v>
      </c>
      <c r="B23" s="83">
        <f>COUNTIFS(Seeds!D:D,"=JSON con imagen",Seeds!Y:Y,"=Geometría")+B24</f>
        <v>188</v>
      </c>
      <c r="C23" s="99">
        <f>B23/B26</f>
        <v>1</v>
      </c>
      <c r="D23" s="80"/>
      <c r="E23" s="85">
        <v>0.0</v>
      </c>
      <c r="F23" s="86">
        <f>E23/E26</f>
        <v>0</v>
      </c>
      <c r="G23" s="85">
        <v>0.0</v>
      </c>
      <c r="H23" s="86">
        <f>G23/G26</f>
        <v>0</v>
      </c>
      <c r="I23" s="85">
        <v>0.0</v>
      </c>
      <c r="J23" s="86">
        <f>I23/I26</f>
        <v>0</v>
      </c>
      <c r="K23" s="85">
        <v>0.0</v>
      </c>
      <c r="L23" s="86">
        <f>K23/K26</f>
        <v>0</v>
      </c>
      <c r="M23" s="85">
        <v>0.0</v>
      </c>
      <c r="N23" s="86">
        <f>M23/M26</f>
        <v>0</v>
      </c>
      <c r="O23" s="85">
        <v>1.0</v>
      </c>
      <c r="P23" s="86">
        <f>O23/O26</f>
        <v>0.005319148936</v>
      </c>
      <c r="Q23" s="85">
        <v>1.0</v>
      </c>
      <c r="R23" s="86">
        <f>Q23/Q26</f>
        <v>0.005319148936</v>
      </c>
      <c r="S23" s="85">
        <v>1.0</v>
      </c>
      <c r="T23" s="86">
        <f>S23/S26</f>
        <v>0.005319148936</v>
      </c>
      <c r="U23" s="85">
        <v>0.0</v>
      </c>
      <c r="V23" s="86">
        <f>U23/U26</f>
        <v>0</v>
      </c>
      <c r="W23" s="85">
        <v>0.0</v>
      </c>
      <c r="X23" s="86">
        <f>W23/W26</f>
        <v>0</v>
      </c>
      <c r="Y23" s="85">
        <v>0.0</v>
      </c>
      <c r="Z23" s="86">
        <f>Y23/Y26</f>
        <v>0</v>
      </c>
      <c r="AA23" s="85">
        <v>5.0</v>
      </c>
      <c r="AB23" s="86">
        <f>AA23/AA26</f>
        <v>0.02659574468</v>
      </c>
      <c r="AC23" s="85">
        <v>5.0</v>
      </c>
      <c r="AD23" s="86">
        <f>AC23/AC26</f>
        <v>0.02659574468</v>
      </c>
      <c r="AE23" s="85">
        <v>5.0</v>
      </c>
      <c r="AF23" s="86">
        <f>AE23/AE26</f>
        <v>0.02659574468</v>
      </c>
      <c r="AG23" s="85">
        <v>5.0</v>
      </c>
      <c r="AH23" s="86">
        <f>AG23/AG26</f>
        <v>0.02659574468</v>
      </c>
      <c r="AI23" s="85">
        <v>5.0</v>
      </c>
      <c r="AJ23" s="86">
        <f>AI23/AI26</f>
        <v>0.02659574468</v>
      </c>
      <c r="AK23" s="85">
        <v>17.0</v>
      </c>
      <c r="AL23" s="86">
        <f>AK23/AK26</f>
        <v>0.09042553191</v>
      </c>
      <c r="AM23" s="85">
        <v>63.0</v>
      </c>
      <c r="AN23" s="86">
        <f>AM23/AM26</f>
        <v>0.335106383</v>
      </c>
      <c r="AO23" s="85">
        <v>137.0</v>
      </c>
      <c r="AP23" s="86">
        <f>AO23/AO26</f>
        <v>0.7287234043</v>
      </c>
      <c r="AQ23" s="85">
        <v>142.0</v>
      </c>
      <c r="AR23" s="86">
        <f>AQ23/AQ26</f>
        <v>0.7553191489</v>
      </c>
      <c r="AS23" s="85">
        <v>178.0</v>
      </c>
      <c r="AT23" s="100">
        <f>AS23/AS26</f>
        <v>0.9468085106</v>
      </c>
      <c r="AU23" s="85">
        <v>243.0</v>
      </c>
      <c r="AV23" s="100">
        <f>AU23/AU26</f>
        <v>1.292553191</v>
      </c>
    </row>
    <row r="24">
      <c r="A24" s="82" t="s">
        <v>36</v>
      </c>
      <c r="B24" s="83">
        <f>COUNTIFS(Seeds!D:D,"=JSON revisado",Seeds!Y:Y,"=Geometría")</f>
        <v>188</v>
      </c>
      <c r="C24" s="99">
        <f>B24/B26</f>
        <v>1</v>
      </c>
      <c r="D24" s="80"/>
      <c r="E24" s="85">
        <v>0.0</v>
      </c>
      <c r="F24" s="86">
        <f>E24/E26</f>
        <v>0</v>
      </c>
      <c r="G24" s="85">
        <v>0.0</v>
      </c>
      <c r="H24" s="86">
        <f>G24/G26</f>
        <v>0</v>
      </c>
      <c r="I24" s="85">
        <v>0.0</v>
      </c>
      <c r="J24" s="86">
        <f>I24/I26</f>
        <v>0</v>
      </c>
      <c r="K24" s="85">
        <v>0.0</v>
      </c>
      <c r="L24" s="86">
        <f>K24/K26</f>
        <v>0</v>
      </c>
      <c r="M24" s="85">
        <v>0.0</v>
      </c>
      <c r="N24" s="86">
        <f>M24/M26</f>
        <v>0</v>
      </c>
      <c r="O24" s="85">
        <v>0.0</v>
      </c>
      <c r="P24" s="86">
        <f>O24/O26</f>
        <v>0</v>
      </c>
      <c r="Q24" s="85">
        <v>0.0</v>
      </c>
      <c r="R24" s="86">
        <f>Q24/Q26</f>
        <v>0</v>
      </c>
      <c r="S24" s="85">
        <v>0.0</v>
      </c>
      <c r="T24" s="86">
        <f>S24/S26</f>
        <v>0</v>
      </c>
      <c r="U24" s="85">
        <v>0.0</v>
      </c>
      <c r="V24" s="86">
        <f>U24/U26</f>
        <v>0</v>
      </c>
      <c r="W24" s="85">
        <v>0.0</v>
      </c>
      <c r="X24" s="86">
        <f>W24/W26</f>
        <v>0</v>
      </c>
      <c r="Y24" s="85">
        <v>0.0</v>
      </c>
      <c r="Z24" s="86">
        <f>Y24/Y26</f>
        <v>0</v>
      </c>
      <c r="AA24" s="85">
        <v>0.0</v>
      </c>
      <c r="AB24" s="86">
        <f>AA24/AA26</f>
        <v>0</v>
      </c>
      <c r="AC24" s="85">
        <v>0.0</v>
      </c>
      <c r="AD24" s="86">
        <f>AC24/AC26</f>
        <v>0</v>
      </c>
      <c r="AE24" s="85">
        <v>0.0</v>
      </c>
      <c r="AF24" s="86">
        <f>AE24/AE26</f>
        <v>0</v>
      </c>
      <c r="AG24" s="85">
        <v>0.0</v>
      </c>
      <c r="AH24" s="86">
        <f>AG24/AG26</f>
        <v>0</v>
      </c>
      <c r="AI24" s="85">
        <v>0.0</v>
      </c>
      <c r="AJ24" s="86">
        <f>AI24/AI26</f>
        <v>0</v>
      </c>
      <c r="AK24" s="85">
        <v>2.0</v>
      </c>
      <c r="AL24" s="86">
        <f>AK24/AK26</f>
        <v>0.01063829787</v>
      </c>
      <c r="AM24" s="85">
        <v>24.0</v>
      </c>
      <c r="AN24" s="86">
        <f>AM24/AM26</f>
        <v>0.1276595745</v>
      </c>
      <c r="AO24" s="85">
        <v>24.0</v>
      </c>
      <c r="AP24" s="86">
        <f>AO24/AO26</f>
        <v>0.1276595745</v>
      </c>
      <c r="AQ24" s="85">
        <v>24.0</v>
      </c>
      <c r="AR24" s="86">
        <f>AQ24/AQ26</f>
        <v>0.1276595745</v>
      </c>
      <c r="AS24" s="85">
        <v>90.0</v>
      </c>
      <c r="AT24" s="100">
        <f>AS24/AS26</f>
        <v>0.4787234043</v>
      </c>
      <c r="AU24" s="85">
        <v>241.0</v>
      </c>
      <c r="AV24" s="100">
        <f>AU24/AU26</f>
        <v>1.281914894</v>
      </c>
    </row>
    <row r="25">
      <c r="A25" s="87" t="s">
        <v>5291</v>
      </c>
      <c r="B25" s="101">
        <f>COUNTIFS(Seeds!E:E,"=Sí",Seeds!Y:Y,"=Geometría")</f>
        <v>0</v>
      </c>
      <c r="C25" s="99">
        <f>B25/B26</f>
        <v>0</v>
      </c>
      <c r="D25" s="80"/>
      <c r="E25" s="85">
        <v>1.0</v>
      </c>
      <c r="F25" s="86">
        <f>E25/E26</f>
        <v>0.005319148936</v>
      </c>
      <c r="G25" s="85">
        <v>0.0</v>
      </c>
      <c r="H25" s="86">
        <f>G25/G26</f>
        <v>0</v>
      </c>
      <c r="I25" s="85">
        <v>1.0</v>
      </c>
      <c r="J25" s="86">
        <f>I25/I26</f>
        <v>0.005319148936</v>
      </c>
      <c r="K25" s="85">
        <v>1.0</v>
      </c>
      <c r="L25" s="86">
        <f>K25/K26</f>
        <v>0.005319148936</v>
      </c>
      <c r="M25" s="85">
        <v>1.0</v>
      </c>
      <c r="N25" s="86">
        <f>M25/M26</f>
        <v>0.005319148936</v>
      </c>
      <c r="O25" s="85">
        <v>1.0</v>
      </c>
      <c r="P25" s="86">
        <f>O25/O26</f>
        <v>0.005319148936</v>
      </c>
      <c r="Q25" s="85">
        <v>1.0</v>
      </c>
      <c r="R25" s="86">
        <f>Q25/Q26</f>
        <v>0.005319148936</v>
      </c>
      <c r="S25" s="85">
        <v>1.0</v>
      </c>
      <c r="T25" s="86">
        <f>S25/S26</f>
        <v>0.005319148936</v>
      </c>
      <c r="U25" s="85">
        <v>1.0</v>
      </c>
      <c r="V25" s="86">
        <f>U25/U26</f>
        <v>0.005319148936</v>
      </c>
      <c r="W25" s="85">
        <v>1.0</v>
      </c>
      <c r="X25" s="86">
        <f>W25/W26</f>
        <v>0.005319148936</v>
      </c>
      <c r="Y25" s="85">
        <v>0.0</v>
      </c>
      <c r="Z25" s="86">
        <f>Y25/Y26</f>
        <v>0</v>
      </c>
      <c r="AA25" s="85">
        <v>1.0</v>
      </c>
      <c r="AB25" s="86">
        <f>AA25/AA26</f>
        <v>0.005319148936</v>
      </c>
      <c r="AC25" s="85">
        <v>1.0</v>
      </c>
      <c r="AD25" s="86">
        <f>AC25/AC26</f>
        <v>0.005319148936</v>
      </c>
      <c r="AE25" s="85">
        <v>1.0</v>
      </c>
      <c r="AF25" s="86">
        <f>AE25/AE26</f>
        <v>0.005319148936</v>
      </c>
      <c r="AG25" s="85">
        <v>1.0</v>
      </c>
      <c r="AH25" s="86">
        <f>AG25/AG26</f>
        <v>0.005319148936</v>
      </c>
      <c r="AI25" s="85">
        <v>1.0</v>
      </c>
      <c r="AJ25" s="86">
        <f>AI25/AI26</f>
        <v>0.005319148936</v>
      </c>
      <c r="AK25" s="85">
        <v>1.0</v>
      </c>
      <c r="AL25" s="86">
        <f>AK25/AK26</f>
        <v>0.005319148936</v>
      </c>
      <c r="AM25" s="85">
        <v>1.0</v>
      </c>
      <c r="AN25" s="86">
        <f>AM25/AM26</f>
        <v>0.005319148936</v>
      </c>
      <c r="AO25" s="85">
        <v>1.0</v>
      </c>
      <c r="AP25" s="86">
        <f>AO25/AO26</f>
        <v>0.005319148936</v>
      </c>
      <c r="AQ25" s="85">
        <v>1.0</v>
      </c>
      <c r="AR25" s="86">
        <f>AQ25/AQ26</f>
        <v>0.005319148936</v>
      </c>
      <c r="AS25" s="85">
        <v>1.0</v>
      </c>
      <c r="AT25" s="100">
        <f>AS25/AS26</f>
        <v>0.005319148936</v>
      </c>
      <c r="AU25" s="85">
        <v>1.0</v>
      </c>
      <c r="AV25" s="100">
        <f>AU25/AU26</f>
        <v>0.005319148936</v>
      </c>
    </row>
    <row r="26">
      <c r="A26" s="87" t="s">
        <v>572</v>
      </c>
      <c r="B26" s="83">
        <f>COUNTIFS(Seeds!Y:Y,"=Geometría")-COUNTIFS(Seeds!Y:Y,"=Geometría",Seeds!D:D,"=No hacer")</f>
        <v>188</v>
      </c>
      <c r="C26" s="90">
        <f>SUM(C20:C24)/5</f>
        <v>1</v>
      </c>
      <c r="D26" s="80"/>
      <c r="E26" s="109">
        <f>B26</f>
        <v>188</v>
      </c>
      <c r="F26" s="92">
        <f>SUM(F20:F24)/7</f>
        <v>0.04103343465</v>
      </c>
      <c r="G26" s="109">
        <f>B26</f>
        <v>188</v>
      </c>
      <c r="H26" s="92">
        <f>SUM(H20:H24)/7</f>
        <v>0.05167173252</v>
      </c>
      <c r="I26" s="109">
        <f>B26</f>
        <v>188</v>
      </c>
      <c r="J26" s="92">
        <f>SUM(J20:J24)/7</f>
        <v>0.05167173252</v>
      </c>
      <c r="K26" s="109">
        <f>B26</f>
        <v>188</v>
      </c>
      <c r="L26" s="92">
        <f>SUM(L20:L24)/7</f>
        <v>0.05167173252</v>
      </c>
      <c r="M26" s="109">
        <f>B26</f>
        <v>188</v>
      </c>
      <c r="N26" s="92">
        <f>SUM(N20:N24)/7</f>
        <v>0.05167173252</v>
      </c>
      <c r="O26" s="109">
        <f>B26</f>
        <v>188</v>
      </c>
      <c r="P26" s="92">
        <f>SUM(P20:P24)/7</f>
        <v>0.05319148936</v>
      </c>
      <c r="Q26" s="109">
        <f>B26</f>
        <v>188</v>
      </c>
      <c r="R26" s="92">
        <f>SUM(R20:R24)/7</f>
        <v>0.05319148936</v>
      </c>
      <c r="S26" s="109">
        <f>B26</f>
        <v>188</v>
      </c>
      <c r="T26" s="92">
        <f>SUM(T20:T24)/7</f>
        <v>0.06838905775</v>
      </c>
      <c r="U26" s="109">
        <f>B26</f>
        <v>188</v>
      </c>
      <c r="V26" s="92">
        <f>SUM(V20:V24)/7</f>
        <v>0.1003039514</v>
      </c>
      <c r="W26" s="109">
        <f>B26</f>
        <v>188</v>
      </c>
      <c r="X26" s="103"/>
      <c r="Y26" s="109">
        <f>B26</f>
        <v>188</v>
      </c>
      <c r="Z26" s="103"/>
      <c r="AA26" s="91">
        <f>B26</f>
        <v>188</v>
      </c>
      <c r="AB26" s="92">
        <f>SUM(AB20:AB24)/5</f>
        <v>0.2340425532</v>
      </c>
      <c r="AC26" s="91">
        <f>B26</f>
        <v>188</v>
      </c>
      <c r="AD26" s="92">
        <f>SUM(AD20:AD24)/5</f>
        <v>0.2340425532</v>
      </c>
      <c r="AE26" s="91">
        <f>B26</f>
        <v>188</v>
      </c>
      <c r="AF26" s="92">
        <f>SUM(AF20:AF24)/5</f>
        <v>0.2340425532</v>
      </c>
      <c r="AG26" s="91">
        <f>B26</f>
        <v>188</v>
      </c>
      <c r="AH26" s="92">
        <f>SUM(AH20:AH24)/5</f>
        <v>0.2829787234</v>
      </c>
      <c r="AI26" s="91">
        <f>B26</f>
        <v>188</v>
      </c>
      <c r="AJ26" s="92">
        <f>SUM(AJ20:AJ24)/5</f>
        <v>0.379787234</v>
      </c>
      <c r="AK26" s="91">
        <f>B26</f>
        <v>188</v>
      </c>
      <c r="AL26" s="92">
        <f>SUM(AL20:AL24)/5</f>
        <v>0.4063829787</v>
      </c>
      <c r="AM26" s="91">
        <f>B26</f>
        <v>188</v>
      </c>
      <c r="AN26" s="92">
        <f>SUM(AN20:AN24)/5</f>
        <v>0.514893617</v>
      </c>
      <c r="AO26" s="91">
        <f>B26</f>
        <v>188</v>
      </c>
      <c r="AP26" s="92">
        <f>SUM(AP20:AP24)/5</f>
        <v>0.6329787234</v>
      </c>
      <c r="AQ26" s="91">
        <f>B26</f>
        <v>188</v>
      </c>
      <c r="AR26" s="92">
        <f>SUM(AR20:AR24)/5</f>
        <v>0.6755319149</v>
      </c>
      <c r="AS26" s="91">
        <f>B26</f>
        <v>188</v>
      </c>
      <c r="AT26" s="93">
        <f>SUM(AT20:AT24)/5</f>
        <v>1.055319149</v>
      </c>
      <c r="AU26" s="91">
        <f>B26</f>
        <v>188</v>
      </c>
      <c r="AV26" s="93">
        <f>SUM(AV20:AV24)/5</f>
        <v>1.290425532</v>
      </c>
    </row>
    <row r="27">
      <c r="A27" s="94"/>
      <c r="B27" s="80"/>
      <c r="C27" s="104"/>
      <c r="D27" s="80"/>
      <c r="E27" s="94"/>
      <c r="F27" s="105"/>
      <c r="G27" s="94"/>
      <c r="H27" s="105"/>
      <c r="I27" s="94"/>
      <c r="J27" s="105"/>
      <c r="K27" s="94"/>
      <c r="L27" s="105"/>
      <c r="M27" s="94"/>
      <c r="N27" s="105"/>
      <c r="O27" s="94"/>
      <c r="P27" s="105"/>
      <c r="Q27" s="94"/>
      <c r="R27" s="105"/>
      <c r="S27" s="94"/>
      <c r="T27" s="105"/>
      <c r="U27" s="94"/>
      <c r="V27" s="105"/>
      <c r="W27" s="94"/>
      <c r="X27" s="105"/>
      <c r="Y27" s="106"/>
      <c r="Z27" s="107"/>
      <c r="AA27" s="94"/>
      <c r="AB27" s="105"/>
      <c r="AC27" s="94"/>
      <c r="AD27" s="105"/>
      <c r="AE27" s="105"/>
      <c r="AF27" s="105"/>
      <c r="AG27" s="105"/>
      <c r="AH27" s="105"/>
      <c r="AI27" s="105"/>
      <c r="AJ27" s="105"/>
      <c r="AK27" s="94"/>
      <c r="AL27" s="105"/>
      <c r="AM27" s="105"/>
      <c r="AN27" s="105"/>
      <c r="AO27" s="105"/>
      <c r="AP27" s="105"/>
      <c r="AQ27" s="105"/>
      <c r="AR27" s="105"/>
      <c r="AS27" s="108"/>
      <c r="AT27" s="108"/>
      <c r="AU27" s="108"/>
      <c r="AV27" s="108"/>
    </row>
    <row r="28">
      <c r="A28" s="98" t="s">
        <v>3098</v>
      </c>
      <c r="B28" s="78"/>
      <c r="C28" s="79"/>
      <c r="D28" s="80"/>
      <c r="E28" s="81">
        <v>44750.0</v>
      </c>
      <c r="F28" s="79"/>
      <c r="G28" s="81">
        <v>44757.0</v>
      </c>
      <c r="H28" s="79"/>
      <c r="I28" s="81">
        <v>44764.0</v>
      </c>
      <c r="J28" s="79"/>
      <c r="K28" s="81">
        <v>44771.0</v>
      </c>
      <c r="L28" s="79"/>
      <c r="M28" s="81">
        <v>44778.0</v>
      </c>
      <c r="N28" s="79"/>
      <c r="O28" s="81">
        <v>44785.0</v>
      </c>
      <c r="P28" s="79"/>
      <c r="Q28" s="81">
        <v>44792.0</v>
      </c>
      <c r="R28" s="79"/>
      <c r="S28" s="81">
        <v>44799.0</v>
      </c>
      <c r="T28" s="79"/>
      <c r="U28" s="81">
        <v>44806.0</v>
      </c>
      <c r="V28" s="79"/>
      <c r="W28" s="81">
        <v>44813.0</v>
      </c>
      <c r="X28" s="79"/>
      <c r="Y28" s="81">
        <v>44820.0</v>
      </c>
      <c r="Z28" s="79"/>
      <c r="AA28" s="81">
        <v>44827.0</v>
      </c>
      <c r="AB28" s="79"/>
      <c r="AC28" s="81">
        <v>44834.0</v>
      </c>
      <c r="AD28" s="79"/>
      <c r="AE28" s="81">
        <v>44841.0</v>
      </c>
      <c r="AF28" s="79"/>
      <c r="AG28" s="81">
        <v>44848.0</v>
      </c>
      <c r="AH28" s="79"/>
      <c r="AI28" s="81">
        <v>44855.0</v>
      </c>
      <c r="AJ28" s="79"/>
      <c r="AK28" s="81">
        <v>44862.0</v>
      </c>
      <c r="AL28" s="79"/>
      <c r="AM28" s="81">
        <v>44869.0</v>
      </c>
      <c r="AN28" s="79"/>
      <c r="AO28" s="81">
        <v>44876.0</v>
      </c>
      <c r="AP28" s="79"/>
      <c r="AQ28" s="81">
        <v>44890.0</v>
      </c>
      <c r="AR28" s="79"/>
      <c r="AS28" s="81">
        <v>44897.0</v>
      </c>
      <c r="AT28" s="79"/>
      <c r="AU28" s="81">
        <v>44904.0</v>
      </c>
      <c r="AV28" s="79"/>
    </row>
    <row r="29">
      <c r="A29" s="82" t="s">
        <v>5287</v>
      </c>
      <c r="B29" s="83">
        <f>COUNTIFS(Seeds!D:D,"=Pendiente de revisión",Seeds!Y:Y,"=Magnitudes y medida")+B30</f>
        <v>58</v>
      </c>
      <c r="C29" s="99">
        <f>B29/B35</f>
        <v>1</v>
      </c>
      <c r="D29" s="80"/>
      <c r="E29" s="85">
        <v>0.0</v>
      </c>
      <c r="F29" s="86">
        <f>E29/E35</f>
        <v>0</v>
      </c>
      <c r="G29" s="85">
        <v>0.0</v>
      </c>
      <c r="H29" s="86">
        <f>G29/G35</f>
        <v>0</v>
      </c>
      <c r="I29" s="85">
        <v>6.0</v>
      </c>
      <c r="J29" s="86">
        <f>I29/I35</f>
        <v>0.1034482759</v>
      </c>
      <c r="K29" s="85">
        <v>12.0</v>
      </c>
      <c r="L29" s="86">
        <f>K29/K35</f>
        <v>0.2068965517</v>
      </c>
      <c r="M29" s="85">
        <v>12.0</v>
      </c>
      <c r="N29" s="86">
        <f>M29/M35</f>
        <v>0.2068965517</v>
      </c>
      <c r="O29" s="85">
        <v>12.0</v>
      </c>
      <c r="P29" s="86">
        <f>O29/O35</f>
        <v>0.2068965517</v>
      </c>
      <c r="Q29" s="85">
        <v>12.0</v>
      </c>
      <c r="R29" s="86">
        <f>Q29/Q35</f>
        <v>0.2068965517</v>
      </c>
      <c r="S29" s="85">
        <v>17.0</v>
      </c>
      <c r="T29" s="86">
        <f>S29/S35</f>
        <v>0.2931034483</v>
      </c>
      <c r="U29" s="85">
        <v>47.0</v>
      </c>
      <c r="V29" s="86">
        <f>U29/U35</f>
        <v>0.8103448276</v>
      </c>
      <c r="W29" s="85">
        <v>52.0</v>
      </c>
      <c r="X29" s="86">
        <f>W29/W35</f>
        <v>0.8965517241</v>
      </c>
      <c r="Y29" s="85">
        <v>66.0</v>
      </c>
      <c r="Z29" s="86">
        <f>Y29/Y35</f>
        <v>1.137931034</v>
      </c>
      <c r="AA29" s="85">
        <v>66.0</v>
      </c>
      <c r="AB29" s="86">
        <f>AA29/AA35</f>
        <v>1.137931034</v>
      </c>
      <c r="AC29" s="85">
        <v>66.0</v>
      </c>
      <c r="AD29" s="86">
        <f>AC29/AC35</f>
        <v>1.137931034</v>
      </c>
      <c r="AE29" s="85">
        <v>73.0</v>
      </c>
      <c r="AF29" s="86">
        <f>AE29/AE35</f>
        <v>1.25862069</v>
      </c>
      <c r="AG29" s="85">
        <v>73.0</v>
      </c>
      <c r="AH29" s="86">
        <f>AG29/AG35</f>
        <v>1.25862069</v>
      </c>
      <c r="AI29" s="85">
        <v>73.0</v>
      </c>
      <c r="AJ29" s="86">
        <f>AI29/AI35</f>
        <v>1.25862069</v>
      </c>
      <c r="AK29" s="85">
        <v>73.0</v>
      </c>
      <c r="AL29" s="86">
        <f>AK29/AK35</f>
        <v>1.25862069</v>
      </c>
      <c r="AM29" s="85">
        <v>73.0</v>
      </c>
      <c r="AN29" s="86">
        <f>AM29/AM35</f>
        <v>1.25862069</v>
      </c>
      <c r="AO29" s="85">
        <v>80.0</v>
      </c>
      <c r="AP29" s="86">
        <f>AO29/AO35</f>
        <v>1.379310345</v>
      </c>
      <c r="AQ29" s="85">
        <v>87.0</v>
      </c>
      <c r="AR29" s="86">
        <f>AQ29/AQ35</f>
        <v>1.5</v>
      </c>
      <c r="AS29" s="85">
        <v>211.0</v>
      </c>
      <c r="AT29" s="100">
        <f>AS29/AS35</f>
        <v>3.637931034</v>
      </c>
      <c r="AU29" s="85">
        <v>215.0</v>
      </c>
      <c r="AV29" s="100">
        <f>AU29/AU35</f>
        <v>3.706896552</v>
      </c>
    </row>
    <row r="30">
      <c r="A30" s="87" t="s">
        <v>5288</v>
      </c>
      <c r="B30" s="83">
        <f>COUNTIFS(Seeds!D:D,"=Ortografía+cast",Seeds!Y:Y,"=Magnitudes y medida")+B31</f>
        <v>58</v>
      </c>
      <c r="C30" s="99">
        <f>B30/B35</f>
        <v>1</v>
      </c>
      <c r="D30" s="80"/>
      <c r="E30" s="85">
        <v>0.0</v>
      </c>
      <c r="F30" s="86">
        <f>E30/E35</f>
        <v>0</v>
      </c>
      <c r="G30" s="85">
        <v>0.0</v>
      </c>
      <c r="H30" s="86">
        <f>G30/G35</f>
        <v>0</v>
      </c>
      <c r="I30" s="85">
        <v>2.0</v>
      </c>
      <c r="J30" s="86">
        <f>I30/I35</f>
        <v>0.03448275862</v>
      </c>
      <c r="K30" s="85">
        <v>4.0</v>
      </c>
      <c r="L30" s="86">
        <f>K30/K35</f>
        <v>0.06896551724</v>
      </c>
      <c r="M30" s="85">
        <v>4.0</v>
      </c>
      <c r="N30" s="86">
        <f>M30/M35</f>
        <v>0.06896551724</v>
      </c>
      <c r="O30" s="85">
        <v>12.0</v>
      </c>
      <c r="P30" s="86">
        <f>O30/O35</f>
        <v>0.2068965517</v>
      </c>
      <c r="Q30" s="85">
        <v>12.0</v>
      </c>
      <c r="R30" s="86">
        <f>Q30/Q35</f>
        <v>0.2068965517</v>
      </c>
      <c r="S30" s="85">
        <v>17.0</v>
      </c>
      <c r="T30" s="86">
        <f>S30/S35</f>
        <v>0.2931034483</v>
      </c>
      <c r="U30" s="85">
        <v>29.0</v>
      </c>
      <c r="V30" s="86">
        <f>U30/U35</f>
        <v>0.5</v>
      </c>
      <c r="W30" s="85">
        <v>47.0</v>
      </c>
      <c r="X30" s="86">
        <f>W30/W35</f>
        <v>0.8103448276</v>
      </c>
      <c r="Y30" s="85">
        <v>66.0</v>
      </c>
      <c r="Z30" s="86">
        <f>Y30/Y35</f>
        <v>1.137931034</v>
      </c>
      <c r="AA30" s="85">
        <v>66.0</v>
      </c>
      <c r="AB30" s="86">
        <f>AA30/AA35</f>
        <v>1.137931034</v>
      </c>
      <c r="AC30" s="85">
        <v>66.0</v>
      </c>
      <c r="AD30" s="86">
        <f>AC30/AC35</f>
        <v>1.137931034</v>
      </c>
      <c r="AE30" s="85">
        <v>66.0</v>
      </c>
      <c r="AF30" s="86">
        <f>AE30/AE35</f>
        <v>1.137931034</v>
      </c>
      <c r="AG30" s="85">
        <v>66.0</v>
      </c>
      <c r="AH30" s="86">
        <f>AG30/AG35</f>
        <v>1.137931034</v>
      </c>
      <c r="AI30" s="85">
        <v>66.0</v>
      </c>
      <c r="AJ30" s="86">
        <f>AI30/AI35</f>
        <v>1.137931034</v>
      </c>
      <c r="AK30" s="85">
        <v>66.0</v>
      </c>
      <c r="AL30" s="86">
        <f>AK30/AK35</f>
        <v>1.137931034</v>
      </c>
      <c r="AM30" s="85">
        <v>66.0</v>
      </c>
      <c r="AN30" s="86">
        <f>AM30/AM35</f>
        <v>1.137931034</v>
      </c>
      <c r="AO30" s="85">
        <v>66.0</v>
      </c>
      <c r="AP30" s="86">
        <f>AO30/AO35</f>
        <v>1.137931034</v>
      </c>
      <c r="AQ30" s="85">
        <v>73.0</v>
      </c>
      <c r="AR30" s="86">
        <f>AQ30/AQ35</f>
        <v>1.25862069</v>
      </c>
      <c r="AS30" s="85">
        <v>211.0</v>
      </c>
      <c r="AT30" s="100">
        <f>AS30/AS35</f>
        <v>3.637931034</v>
      </c>
      <c r="AU30" s="85">
        <v>215.0</v>
      </c>
      <c r="AV30" s="100">
        <f>AU30/AU35</f>
        <v>3.706896552</v>
      </c>
    </row>
    <row r="31">
      <c r="A31" s="82" t="s">
        <v>5289</v>
      </c>
      <c r="B31" s="83">
        <f>COUNTIFS(Seeds!D:D,"=JSON sin imagen",Seeds!Y:Y,"=Magnitudes y medida")+B32</f>
        <v>58</v>
      </c>
      <c r="C31" s="99">
        <f>B31/B35</f>
        <v>1</v>
      </c>
      <c r="D31" s="80"/>
      <c r="E31" s="85">
        <v>0.0</v>
      </c>
      <c r="F31" s="86">
        <f>E31/E35</f>
        <v>0</v>
      </c>
      <c r="G31" s="85">
        <v>0.0</v>
      </c>
      <c r="H31" s="86">
        <f>G31/G35</f>
        <v>0</v>
      </c>
      <c r="I31" s="85">
        <v>0.0</v>
      </c>
      <c r="J31" s="86">
        <f>I31/I35</f>
        <v>0</v>
      </c>
      <c r="K31" s="85">
        <v>0.0</v>
      </c>
      <c r="L31" s="86">
        <f>K31/K35</f>
        <v>0</v>
      </c>
      <c r="M31" s="85">
        <v>0.0</v>
      </c>
      <c r="N31" s="86">
        <f>M31/M35</f>
        <v>0</v>
      </c>
      <c r="O31" s="85">
        <v>1.0</v>
      </c>
      <c r="P31" s="86">
        <f>O31/O35</f>
        <v>0.01724137931</v>
      </c>
      <c r="Q31" s="85">
        <v>1.0</v>
      </c>
      <c r="R31" s="86">
        <f>Q31/Q35</f>
        <v>0.01724137931</v>
      </c>
      <c r="S31" s="85">
        <v>1.0</v>
      </c>
      <c r="T31" s="86">
        <f>S31/S35</f>
        <v>0.01724137931</v>
      </c>
      <c r="U31" s="85">
        <v>1.0</v>
      </c>
      <c r="V31" s="86">
        <f>U31/U35</f>
        <v>0.01724137931</v>
      </c>
      <c r="W31" s="85">
        <v>39.0</v>
      </c>
      <c r="X31" s="86">
        <f>W31/W35</f>
        <v>0.6724137931</v>
      </c>
      <c r="Y31" s="85">
        <v>48.0</v>
      </c>
      <c r="Z31" s="86">
        <f>Y31/Y35</f>
        <v>0.8275862069</v>
      </c>
      <c r="AA31" s="85">
        <v>59.0</v>
      </c>
      <c r="AB31" s="86">
        <f>AA31/AA35</f>
        <v>1.017241379</v>
      </c>
      <c r="AC31" s="85">
        <v>59.0</v>
      </c>
      <c r="AD31" s="86">
        <f>AC31/AC35</f>
        <v>1.017241379</v>
      </c>
      <c r="AE31" s="85">
        <v>59.0</v>
      </c>
      <c r="AF31" s="86">
        <f>AE31/AE35</f>
        <v>1.017241379</v>
      </c>
      <c r="AG31" s="85">
        <v>66.0</v>
      </c>
      <c r="AH31" s="86">
        <f>AG31/AG35</f>
        <v>1.137931034</v>
      </c>
      <c r="AI31" s="85">
        <v>66.0</v>
      </c>
      <c r="AJ31" s="86">
        <f>AI31/AI35</f>
        <v>1.137931034</v>
      </c>
      <c r="AK31" s="85">
        <v>66.0</v>
      </c>
      <c r="AL31" s="86">
        <f>AK31/AK35</f>
        <v>1.137931034</v>
      </c>
      <c r="AM31" s="85">
        <v>66.0</v>
      </c>
      <c r="AN31" s="86">
        <f>AM31/AM35</f>
        <v>1.137931034</v>
      </c>
      <c r="AO31" s="85">
        <v>66.0</v>
      </c>
      <c r="AP31" s="86">
        <f>AO31/AO35</f>
        <v>1.137931034</v>
      </c>
      <c r="AQ31" s="85">
        <v>72.0</v>
      </c>
      <c r="AR31" s="86">
        <f>AQ31/AQ35</f>
        <v>1.24137931</v>
      </c>
      <c r="AS31" s="85">
        <v>205.0</v>
      </c>
      <c r="AT31" s="100">
        <f>AS31/AS35</f>
        <v>3.534482759</v>
      </c>
      <c r="AU31" s="85">
        <v>215.0</v>
      </c>
      <c r="AV31" s="100">
        <f>AU31/AU35</f>
        <v>3.706896552</v>
      </c>
    </row>
    <row r="32">
      <c r="A32" s="82" t="s">
        <v>5290</v>
      </c>
      <c r="B32" s="83">
        <f>COUNTIFS(Seeds!D:D,"=JSON con imagen",Seeds!Y:Y,"=Magnitudes y medida")+B33</f>
        <v>58</v>
      </c>
      <c r="C32" s="99">
        <f>B32/B35</f>
        <v>1</v>
      </c>
      <c r="D32" s="80"/>
      <c r="E32" s="85">
        <v>0.0</v>
      </c>
      <c r="F32" s="86">
        <f>E32/E35</f>
        <v>0</v>
      </c>
      <c r="G32" s="85">
        <v>0.0</v>
      </c>
      <c r="H32" s="86">
        <f>G32/G35</f>
        <v>0</v>
      </c>
      <c r="I32" s="85">
        <v>0.0</v>
      </c>
      <c r="J32" s="86">
        <f>I32/I35</f>
        <v>0</v>
      </c>
      <c r="K32" s="85">
        <v>0.0</v>
      </c>
      <c r="L32" s="86">
        <f>K32/K35</f>
        <v>0</v>
      </c>
      <c r="M32" s="85">
        <v>0.0</v>
      </c>
      <c r="N32" s="86">
        <f>M32/M35</f>
        <v>0</v>
      </c>
      <c r="O32" s="85">
        <v>1.0</v>
      </c>
      <c r="P32" s="86">
        <f>O32/O35</f>
        <v>0.01724137931</v>
      </c>
      <c r="Q32" s="85">
        <v>1.0</v>
      </c>
      <c r="R32" s="86">
        <f>Q32/Q35</f>
        <v>0.01724137931</v>
      </c>
      <c r="S32" s="85">
        <v>1.0</v>
      </c>
      <c r="T32" s="86">
        <f>S32/S35</f>
        <v>0.01724137931</v>
      </c>
      <c r="U32" s="85">
        <v>1.0</v>
      </c>
      <c r="V32" s="86">
        <f>U32/U35</f>
        <v>0.01724137931</v>
      </c>
      <c r="W32" s="85">
        <v>22.0</v>
      </c>
      <c r="X32" s="86">
        <f>W32/W35</f>
        <v>0.3793103448</v>
      </c>
      <c r="Y32" s="85">
        <v>33.0</v>
      </c>
      <c r="Z32" s="86">
        <f>Y32/Y35</f>
        <v>0.5689655172</v>
      </c>
      <c r="AA32" s="85">
        <v>41.0</v>
      </c>
      <c r="AB32" s="86">
        <f>AA32/AA35</f>
        <v>0.7068965517</v>
      </c>
      <c r="AC32" s="85">
        <v>41.0</v>
      </c>
      <c r="AD32" s="86">
        <f>AC32/AC35</f>
        <v>0.7068965517</v>
      </c>
      <c r="AE32" s="85">
        <v>41.0</v>
      </c>
      <c r="AF32" s="86">
        <f>AE32/AE35</f>
        <v>0.7068965517</v>
      </c>
      <c r="AG32" s="85">
        <v>45.0</v>
      </c>
      <c r="AH32" s="86">
        <f>AG32/AG35</f>
        <v>0.775862069</v>
      </c>
      <c r="AI32" s="85">
        <v>45.0</v>
      </c>
      <c r="AJ32" s="86">
        <f>AI32/AI35</f>
        <v>0.775862069</v>
      </c>
      <c r="AK32" s="85">
        <v>45.0</v>
      </c>
      <c r="AL32" s="86">
        <f>AK32/AK35</f>
        <v>0.775862069</v>
      </c>
      <c r="AM32" s="85">
        <v>45.0</v>
      </c>
      <c r="AN32" s="86">
        <f>AM32/AM35</f>
        <v>0.775862069</v>
      </c>
      <c r="AO32" s="85">
        <v>66.0</v>
      </c>
      <c r="AP32" s="86">
        <f>AO32/AO35</f>
        <v>1.137931034</v>
      </c>
      <c r="AQ32" s="85">
        <v>72.0</v>
      </c>
      <c r="AR32" s="86">
        <f>AQ32/AQ35</f>
        <v>1.24137931</v>
      </c>
      <c r="AS32" s="85">
        <v>195.0</v>
      </c>
      <c r="AT32" s="100">
        <f>AS32/AS35</f>
        <v>3.362068966</v>
      </c>
      <c r="AU32" s="85">
        <v>215.0</v>
      </c>
      <c r="AV32" s="100">
        <f>AU32/AU35</f>
        <v>3.706896552</v>
      </c>
    </row>
    <row r="33">
      <c r="A33" s="82" t="s">
        <v>36</v>
      </c>
      <c r="B33" s="101">
        <f>COUNTIFS(Seeds!D:D,"=JSON revisado",Seeds!Y:Y,"=Magnitudes y medida")</f>
        <v>58</v>
      </c>
      <c r="C33" s="99">
        <f>B33/B35</f>
        <v>1</v>
      </c>
      <c r="D33" s="80"/>
      <c r="E33" s="85">
        <v>0.0</v>
      </c>
      <c r="F33" s="86">
        <f>E33/E35</f>
        <v>0</v>
      </c>
      <c r="G33" s="85">
        <v>0.0</v>
      </c>
      <c r="H33" s="86">
        <f>G33/G35</f>
        <v>0</v>
      </c>
      <c r="I33" s="85">
        <v>0.0</v>
      </c>
      <c r="J33" s="86">
        <f>I33/I35</f>
        <v>0</v>
      </c>
      <c r="K33" s="85">
        <v>0.0</v>
      </c>
      <c r="L33" s="86">
        <f>K33/K35</f>
        <v>0</v>
      </c>
      <c r="M33" s="85">
        <v>0.0</v>
      </c>
      <c r="N33" s="86">
        <f>M33/M35</f>
        <v>0</v>
      </c>
      <c r="O33" s="85">
        <v>1.0</v>
      </c>
      <c r="P33" s="86">
        <f>O33/O35</f>
        <v>0.01724137931</v>
      </c>
      <c r="Q33" s="85">
        <v>1.0</v>
      </c>
      <c r="R33" s="86">
        <f>Q33/Q35</f>
        <v>0.01724137931</v>
      </c>
      <c r="S33" s="85">
        <v>1.0</v>
      </c>
      <c r="T33" s="86">
        <f>S33/S35</f>
        <v>0.01724137931</v>
      </c>
      <c r="U33" s="85">
        <v>1.0</v>
      </c>
      <c r="V33" s="86">
        <f>U33/U35</f>
        <v>0.01724137931</v>
      </c>
      <c r="W33" s="85">
        <v>1.0</v>
      </c>
      <c r="X33" s="86">
        <f>W33/W35</f>
        <v>0.01724137931</v>
      </c>
      <c r="Y33" s="85">
        <v>1.0</v>
      </c>
      <c r="Z33" s="86">
        <f>Y33/Y35</f>
        <v>0.01724137931</v>
      </c>
      <c r="AA33" s="85">
        <v>1.0</v>
      </c>
      <c r="AB33" s="86">
        <f>AA33/AA35</f>
        <v>0.01724137931</v>
      </c>
      <c r="AC33" s="85">
        <v>1.0</v>
      </c>
      <c r="AD33" s="86">
        <f>AC33/AC35</f>
        <v>0.01724137931</v>
      </c>
      <c r="AE33" s="85">
        <v>1.0</v>
      </c>
      <c r="AF33" s="86">
        <f>AE33/AE35</f>
        <v>0.01724137931</v>
      </c>
      <c r="AG33" s="85">
        <v>1.0</v>
      </c>
      <c r="AH33" s="86">
        <f>AG33/AG35</f>
        <v>0.01724137931</v>
      </c>
      <c r="AI33" s="85">
        <v>1.0</v>
      </c>
      <c r="AJ33" s="86">
        <f>AI33/AI35</f>
        <v>0.01724137931</v>
      </c>
      <c r="AK33" s="85">
        <v>18.0</v>
      </c>
      <c r="AL33" s="86">
        <f>AK33/AK35</f>
        <v>0.3103448276</v>
      </c>
      <c r="AM33" s="85">
        <v>45.0</v>
      </c>
      <c r="AN33" s="86">
        <f>AM33/AM35</f>
        <v>0.775862069</v>
      </c>
      <c r="AO33" s="85">
        <v>45.0</v>
      </c>
      <c r="AP33" s="86">
        <f>AO33/AO35</f>
        <v>0.775862069</v>
      </c>
      <c r="AQ33" s="85">
        <v>45.0</v>
      </c>
      <c r="AR33" s="86">
        <f>AQ33/AQ35</f>
        <v>0.775862069</v>
      </c>
      <c r="AS33" s="85">
        <v>154.0</v>
      </c>
      <c r="AT33" s="100">
        <f>AS33/AS35</f>
        <v>2.655172414</v>
      </c>
      <c r="AU33" s="85">
        <v>215.0</v>
      </c>
      <c r="AV33" s="100">
        <f>AU33/AU35</f>
        <v>3.706896552</v>
      </c>
    </row>
    <row r="34">
      <c r="A34" s="87" t="s">
        <v>5291</v>
      </c>
      <c r="B34" s="83">
        <f>COUNTIFS(Seeds!E:E,"=Sí",Seeds!Y:Y,"=Magnitudes y medida")</f>
        <v>0</v>
      </c>
      <c r="C34" s="99">
        <f>B34/B35</f>
        <v>0</v>
      </c>
      <c r="D34" s="80"/>
      <c r="E34" s="85">
        <v>0.0</v>
      </c>
      <c r="F34" s="86">
        <f>E34/E35</f>
        <v>0</v>
      </c>
      <c r="G34" s="85">
        <v>0.0</v>
      </c>
      <c r="H34" s="86">
        <f>G34/G35</f>
        <v>0</v>
      </c>
      <c r="I34" s="85">
        <v>0.0</v>
      </c>
      <c r="J34" s="86">
        <f>I34/I35</f>
        <v>0</v>
      </c>
      <c r="K34" s="85">
        <v>0.0</v>
      </c>
      <c r="L34" s="86">
        <f>K34/K35</f>
        <v>0</v>
      </c>
      <c r="M34" s="85">
        <v>0.0</v>
      </c>
      <c r="N34" s="86">
        <f>M34/M35</f>
        <v>0</v>
      </c>
      <c r="O34" s="85">
        <v>0.0</v>
      </c>
      <c r="P34" s="86">
        <f>O34/O35</f>
        <v>0</v>
      </c>
      <c r="Q34" s="85">
        <v>0.0</v>
      </c>
      <c r="R34" s="86">
        <f>Q34/Q35</f>
        <v>0</v>
      </c>
      <c r="S34" s="85">
        <v>0.0</v>
      </c>
      <c r="T34" s="86">
        <f>S34/S35</f>
        <v>0</v>
      </c>
      <c r="U34" s="85">
        <v>0.0</v>
      </c>
      <c r="V34" s="86">
        <f>U34/U35</f>
        <v>0</v>
      </c>
      <c r="W34" s="85">
        <v>0.0</v>
      </c>
      <c r="X34" s="86">
        <f>W34/W35</f>
        <v>0</v>
      </c>
      <c r="Y34" s="85">
        <v>0.0</v>
      </c>
      <c r="Z34" s="86">
        <f>Y34/Y35</f>
        <v>0</v>
      </c>
      <c r="AA34" s="85">
        <v>0.0</v>
      </c>
      <c r="AB34" s="86">
        <f>AA34/AA35</f>
        <v>0</v>
      </c>
      <c r="AC34" s="85">
        <v>0.0</v>
      </c>
      <c r="AD34" s="86">
        <f>AC34/AC35</f>
        <v>0</v>
      </c>
      <c r="AE34" s="85">
        <v>0.0</v>
      </c>
      <c r="AF34" s="86">
        <f>AE34/AE35</f>
        <v>0</v>
      </c>
      <c r="AG34" s="85">
        <v>0.0</v>
      </c>
      <c r="AH34" s="86">
        <f>AG34/AG35</f>
        <v>0</v>
      </c>
      <c r="AI34" s="85">
        <v>0.0</v>
      </c>
      <c r="AJ34" s="86">
        <f>AI34/AI35</f>
        <v>0</v>
      </c>
      <c r="AK34" s="85">
        <v>0.0</v>
      </c>
      <c r="AL34" s="86">
        <f>AK34/AK35</f>
        <v>0</v>
      </c>
      <c r="AM34" s="85">
        <v>0.0</v>
      </c>
      <c r="AN34" s="86">
        <f>AM34/AM35</f>
        <v>0</v>
      </c>
      <c r="AO34" s="85">
        <v>0.0</v>
      </c>
      <c r="AP34" s="86">
        <f>AO34/AO35</f>
        <v>0</v>
      </c>
      <c r="AQ34" s="85">
        <v>0.0</v>
      </c>
      <c r="AR34" s="86">
        <f>AQ34/AQ35</f>
        <v>0</v>
      </c>
      <c r="AS34" s="85">
        <v>1.0</v>
      </c>
      <c r="AT34" s="100">
        <f>AS34/AS35</f>
        <v>0.01724137931</v>
      </c>
      <c r="AU34" s="85">
        <v>0.0</v>
      </c>
      <c r="AV34" s="100">
        <f>AU34/AU35</f>
        <v>0</v>
      </c>
    </row>
    <row r="35">
      <c r="A35" s="87" t="s">
        <v>572</v>
      </c>
      <c r="B35" s="83">
        <f>COUNTIFS(Seeds!Y:Y,"=Magnitudes y medida")-COUNTIFS(Seeds!Y:Y,"=Magnitudes y medida",Seeds!D:D,"=No hacer")</f>
        <v>58</v>
      </c>
      <c r="C35" s="90">
        <f>SUM(C29:C33)/5</f>
        <v>1</v>
      </c>
      <c r="D35" s="80"/>
      <c r="E35" s="109">
        <f>B35</f>
        <v>58</v>
      </c>
      <c r="F35" s="102"/>
      <c r="G35" s="109">
        <f>B35</f>
        <v>58</v>
      </c>
      <c r="H35" s="102"/>
      <c r="I35" s="109">
        <f>B35</f>
        <v>58</v>
      </c>
      <c r="J35" s="102"/>
      <c r="K35" s="109">
        <f>B35</f>
        <v>58</v>
      </c>
      <c r="L35" s="102"/>
      <c r="M35" s="109">
        <f>B35</f>
        <v>58</v>
      </c>
      <c r="N35" s="110"/>
      <c r="O35" s="109">
        <f>B35</f>
        <v>58</v>
      </c>
      <c r="P35" s="102"/>
      <c r="Q35" s="109">
        <f>B35</f>
        <v>58</v>
      </c>
      <c r="R35" s="102"/>
      <c r="S35" s="109">
        <f>B35</f>
        <v>58</v>
      </c>
      <c r="T35" s="102"/>
      <c r="U35" s="109">
        <f>B35</f>
        <v>58</v>
      </c>
      <c r="V35" s="102"/>
      <c r="W35" s="109">
        <f>B35</f>
        <v>58</v>
      </c>
      <c r="X35" s="103"/>
      <c r="Y35" s="109">
        <f>B35</f>
        <v>58</v>
      </c>
      <c r="Z35" s="103"/>
      <c r="AA35" s="91">
        <f>B35</f>
        <v>58</v>
      </c>
      <c r="AB35" s="92">
        <f>SUM(AB29:AB33)/5</f>
        <v>0.8034482759</v>
      </c>
      <c r="AC35" s="91">
        <f>B35</f>
        <v>58</v>
      </c>
      <c r="AD35" s="92">
        <f>SUM(AD29:AD33)/5</f>
        <v>0.8034482759</v>
      </c>
      <c r="AE35" s="91">
        <f>B35</f>
        <v>58</v>
      </c>
      <c r="AF35" s="92">
        <f>SUM(AF29:AF33)/5</f>
        <v>0.8275862069</v>
      </c>
      <c r="AG35" s="91">
        <f>B35</f>
        <v>58</v>
      </c>
      <c r="AH35" s="92">
        <f>SUM(AH29:AH33)/5</f>
        <v>0.8655172414</v>
      </c>
      <c r="AI35" s="91">
        <f>B35</f>
        <v>58</v>
      </c>
      <c r="AJ35" s="92">
        <f>SUM(AJ29:AJ33)/5</f>
        <v>0.8655172414</v>
      </c>
      <c r="AK35" s="91">
        <f>B35</f>
        <v>58</v>
      </c>
      <c r="AL35" s="92">
        <f>SUM(AL29:AL33)/5</f>
        <v>0.924137931</v>
      </c>
      <c r="AM35" s="91">
        <f>B35</f>
        <v>58</v>
      </c>
      <c r="AN35" s="92">
        <f>SUM(AN29:AN33)/5</f>
        <v>1.017241379</v>
      </c>
      <c r="AO35" s="91">
        <f>B35</f>
        <v>58</v>
      </c>
      <c r="AP35" s="92">
        <f>SUM(AP29:AP33)/5</f>
        <v>1.113793103</v>
      </c>
      <c r="AQ35" s="91">
        <f>B35</f>
        <v>58</v>
      </c>
      <c r="AR35" s="92">
        <f>SUM(AR29:AR33)/5</f>
        <v>1.203448276</v>
      </c>
      <c r="AS35" s="91">
        <f>B35</f>
        <v>58</v>
      </c>
      <c r="AT35" s="93">
        <f>SUM(AT29:AT33)/5</f>
        <v>3.365517241</v>
      </c>
      <c r="AU35" s="91">
        <f>B35</f>
        <v>58</v>
      </c>
      <c r="AV35" s="93">
        <f>SUM(AV29:AV33)/5</f>
        <v>3.706896552</v>
      </c>
    </row>
    <row r="36">
      <c r="A36" s="94"/>
      <c r="B36" s="80"/>
      <c r="C36" s="104"/>
      <c r="D36" s="80"/>
      <c r="E36" s="94"/>
      <c r="F36" s="105"/>
      <c r="G36" s="94"/>
      <c r="H36" s="105"/>
      <c r="I36" s="94"/>
      <c r="J36" s="105"/>
      <c r="K36" s="94"/>
      <c r="L36" s="105"/>
      <c r="M36" s="94"/>
      <c r="N36" s="105"/>
      <c r="O36" s="94"/>
      <c r="P36" s="105"/>
      <c r="Q36" s="94"/>
      <c r="R36" s="105"/>
      <c r="S36" s="94"/>
      <c r="T36" s="105"/>
      <c r="U36" s="94"/>
      <c r="V36" s="105"/>
      <c r="W36" s="94"/>
      <c r="X36" s="105"/>
      <c r="Y36" s="106"/>
      <c r="Z36" s="107"/>
      <c r="AA36" s="94"/>
      <c r="AB36" s="105"/>
      <c r="AC36" s="94"/>
      <c r="AD36" s="105"/>
      <c r="AE36" s="105"/>
      <c r="AF36" s="105"/>
      <c r="AG36" s="105"/>
      <c r="AH36" s="111"/>
      <c r="AI36" s="105"/>
      <c r="AJ36" s="105"/>
      <c r="AK36" s="94"/>
      <c r="AL36" s="105"/>
      <c r="AM36" s="105"/>
      <c r="AN36" s="105"/>
      <c r="AO36" s="105"/>
      <c r="AP36" s="111"/>
      <c r="AQ36" s="105"/>
      <c r="AR36" s="105"/>
      <c r="AS36" s="108"/>
      <c r="AT36" s="108"/>
      <c r="AU36" s="108"/>
      <c r="AV36" s="108"/>
    </row>
    <row r="37">
      <c r="A37" s="98" t="s">
        <v>4518</v>
      </c>
      <c r="B37" s="78"/>
      <c r="C37" s="79"/>
      <c r="D37" s="80"/>
      <c r="E37" s="81">
        <v>44750.0</v>
      </c>
      <c r="F37" s="79"/>
      <c r="G37" s="81">
        <v>44757.0</v>
      </c>
      <c r="H37" s="79"/>
      <c r="I37" s="81">
        <v>44764.0</v>
      </c>
      <c r="J37" s="79"/>
      <c r="K37" s="81">
        <v>44771.0</v>
      </c>
      <c r="L37" s="79"/>
      <c r="M37" s="81">
        <v>44778.0</v>
      </c>
      <c r="N37" s="79"/>
      <c r="O37" s="81">
        <v>44785.0</v>
      </c>
      <c r="P37" s="79"/>
      <c r="Q37" s="81">
        <v>44792.0</v>
      </c>
      <c r="R37" s="79"/>
      <c r="S37" s="81">
        <v>44799.0</v>
      </c>
      <c r="T37" s="79"/>
      <c r="U37" s="81">
        <v>44806.0</v>
      </c>
      <c r="V37" s="79"/>
      <c r="W37" s="81">
        <v>44813.0</v>
      </c>
      <c r="X37" s="79"/>
      <c r="Y37" s="81">
        <v>44820.0</v>
      </c>
      <c r="Z37" s="79"/>
      <c r="AA37" s="81">
        <v>44827.0</v>
      </c>
      <c r="AB37" s="79"/>
      <c r="AC37" s="81">
        <v>44834.0</v>
      </c>
      <c r="AD37" s="79"/>
      <c r="AE37" s="81">
        <v>44841.0</v>
      </c>
      <c r="AF37" s="79"/>
      <c r="AG37" s="81">
        <v>44848.0</v>
      </c>
      <c r="AH37" s="79"/>
      <c r="AI37" s="81">
        <v>44855.0</v>
      </c>
      <c r="AJ37" s="79"/>
      <c r="AK37" s="81">
        <v>44862.0</v>
      </c>
      <c r="AL37" s="79"/>
      <c r="AM37" s="81">
        <v>44869.0</v>
      </c>
      <c r="AN37" s="79"/>
      <c r="AO37" s="81">
        <v>44876.0</v>
      </c>
      <c r="AP37" s="79"/>
      <c r="AQ37" s="81">
        <v>44890.0</v>
      </c>
      <c r="AR37" s="79"/>
      <c r="AS37" s="81">
        <v>44897.0</v>
      </c>
      <c r="AT37" s="79"/>
      <c r="AU37" s="81">
        <v>44904.0</v>
      </c>
      <c r="AV37" s="79"/>
    </row>
    <row r="38">
      <c r="A38" s="82" t="s">
        <v>5287</v>
      </c>
      <c r="B38" s="83">
        <f>COUNTIFS(Seeds!D:D,"=Pendiente de revisión",Seeds!Y:Y,"=Estadística y probabilidad")+B39</f>
        <v>136</v>
      </c>
      <c r="C38" s="99">
        <f>B38/B44</f>
        <v>1</v>
      </c>
      <c r="D38" s="80"/>
      <c r="E38" s="85">
        <v>10.0</v>
      </c>
      <c r="F38" s="86">
        <f>E38/E44</f>
        <v>0.07352941176</v>
      </c>
      <c r="G38" s="85">
        <v>10.0</v>
      </c>
      <c r="H38" s="86">
        <f>G38/G44</f>
        <v>0.07352941176</v>
      </c>
      <c r="I38" s="85">
        <v>18.0</v>
      </c>
      <c r="J38" s="86">
        <f>I38/I44</f>
        <v>0.1323529412</v>
      </c>
      <c r="K38" s="85">
        <v>28.0</v>
      </c>
      <c r="L38" s="86">
        <f>K38/K44</f>
        <v>0.2058823529</v>
      </c>
      <c r="M38" s="85">
        <v>28.0</v>
      </c>
      <c r="N38" s="86">
        <f>M38/M44</f>
        <v>0.2058823529</v>
      </c>
      <c r="O38" s="85">
        <v>28.0</v>
      </c>
      <c r="P38" s="86">
        <f>O38/O44</f>
        <v>0.2058823529</v>
      </c>
      <c r="Q38" s="85">
        <v>28.0</v>
      </c>
      <c r="R38" s="86">
        <f>Q38/Q44</f>
        <v>0.2058823529</v>
      </c>
      <c r="S38" s="85">
        <v>50.0</v>
      </c>
      <c r="T38" s="86">
        <f>S38/S44</f>
        <v>0.3676470588</v>
      </c>
      <c r="U38" s="85">
        <v>58.0</v>
      </c>
      <c r="V38" s="86">
        <f>U38/U44</f>
        <v>0.4264705882</v>
      </c>
      <c r="W38" s="85">
        <v>65.0</v>
      </c>
      <c r="X38" s="86">
        <f>W38/W44</f>
        <v>0.4779411765</v>
      </c>
      <c r="Y38" s="85">
        <v>65.0</v>
      </c>
      <c r="Z38" s="86">
        <f>Y38/Y44</f>
        <v>0.4779411765</v>
      </c>
      <c r="AA38" s="85">
        <v>65.0</v>
      </c>
      <c r="AB38" s="86">
        <f>AA38/AA44</f>
        <v>0.4779411765</v>
      </c>
      <c r="AC38" s="85">
        <v>65.0</v>
      </c>
      <c r="AD38" s="86">
        <f>AC38/AC44</f>
        <v>0.4779411765</v>
      </c>
      <c r="AE38" s="85">
        <v>65.0</v>
      </c>
      <c r="AF38" s="86">
        <f>AE38/AE44</f>
        <v>0.4779411765</v>
      </c>
      <c r="AG38" s="85">
        <v>65.0</v>
      </c>
      <c r="AH38" s="86">
        <f>AG38/AG44</f>
        <v>0.4779411765</v>
      </c>
      <c r="AI38" s="85">
        <v>65.0</v>
      </c>
      <c r="AJ38" s="86">
        <f>AI38/AI44</f>
        <v>0.4779411765</v>
      </c>
      <c r="AK38" s="85">
        <v>65.0</v>
      </c>
      <c r="AL38" s="86">
        <f>AK38/AK44</f>
        <v>0.4779411765</v>
      </c>
      <c r="AM38" s="85">
        <v>65.0</v>
      </c>
      <c r="AN38" s="86">
        <f>AM38/AM44</f>
        <v>0.4779411765</v>
      </c>
      <c r="AO38" s="85">
        <v>67.0</v>
      </c>
      <c r="AP38" s="86">
        <f>AO38/AO44</f>
        <v>0.4926470588</v>
      </c>
      <c r="AQ38" s="85">
        <v>67.0</v>
      </c>
      <c r="AR38" s="86">
        <f>AQ38/AQ44</f>
        <v>0.4926470588</v>
      </c>
      <c r="AS38" s="85">
        <v>106.0</v>
      </c>
      <c r="AT38" s="100">
        <f>AS38/AS44</f>
        <v>0.7794117647</v>
      </c>
      <c r="AU38" s="85">
        <v>106.0</v>
      </c>
      <c r="AV38" s="100">
        <f>AU38/AU44</f>
        <v>0.7794117647</v>
      </c>
    </row>
    <row r="39">
      <c r="A39" s="87" t="s">
        <v>5288</v>
      </c>
      <c r="B39" s="83">
        <f>COUNTIFS(Seeds!D:D,"=Ortografía+cast",Seeds!Y:Y,"=Estadística y probabilidad")+B40</f>
        <v>136</v>
      </c>
      <c r="C39" s="99">
        <f>B39/B44</f>
        <v>1</v>
      </c>
      <c r="D39" s="80"/>
      <c r="E39" s="85">
        <v>0.0</v>
      </c>
      <c r="F39" s="86">
        <f>E39/E44</f>
        <v>0</v>
      </c>
      <c r="G39" s="85">
        <v>10.0</v>
      </c>
      <c r="H39" s="86">
        <f>G39/G44</f>
        <v>0.07352941176</v>
      </c>
      <c r="I39" s="85">
        <v>10.0</v>
      </c>
      <c r="J39" s="86">
        <f>I39/I44</f>
        <v>0.07352941176</v>
      </c>
      <c r="K39" s="85">
        <v>10.0</v>
      </c>
      <c r="L39" s="86">
        <f>K39/K44</f>
        <v>0.07352941176</v>
      </c>
      <c r="M39" s="85">
        <v>10.0</v>
      </c>
      <c r="N39" s="86">
        <f>M39/M44</f>
        <v>0.07352941176</v>
      </c>
      <c r="O39" s="85">
        <v>25.0</v>
      </c>
      <c r="P39" s="86">
        <f>O39/O44</f>
        <v>0.1838235294</v>
      </c>
      <c r="Q39" s="85">
        <v>25.0</v>
      </c>
      <c r="R39" s="86">
        <f>Q39/Q44</f>
        <v>0.1838235294</v>
      </c>
      <c r="S39" s="85">
        <v>41.0</v>
      </c>
      <c r="T39" s="86">
        <f>S39/S44</f>
        <v>0.3014705882</v>
      </c>
      <c r="U39" s="85">
        <v>57.0</v>
      </c>
      <c r="V39" s="86">
        <f>U39/U44</f>
        <v>0.4191176471</v>
      </c>
      <c r="W39" s="85">
        <v>65.0</v>
      </c>
      <c r="X39" s="86">
        <f>W39/W44</f>
        <v>0.4779411765</v>
      </c>
      <c r="Y39" s="85">
        <v>65.0</v>
      </c>
      <c r="Z39" s="86">
        <f>Y39/Y44</f>
        <v>0.4779411765</v>
      </c>
      <c r="AA39" s="85">
        <v>65.0</v>
      </c>
      <c r="AB39" s="86">
        <f>AA39/AA44</f>
        <v>0.4779411765</v>
      </c>
      <c r="AC39" s="85">
        <v>65.0</v>
      </c>
      <c r="AD39" s="86">
        <f>AC39/AC44</f>
        <v>0.4779411765</v>
      </c>
      <c r="AE39" s="85">
        <v>65.0</v>
      </c>
      <c r="AF39" s="86">
        <f>AE39/AE44</f>
        <v>0.4779411765</v>
      </c>
      <c r="AG39" s="85">
        <v>65.0</v>
      </c>
      <c r="AH39" s="86">
        <f>AG39/AG44</f>
        <v>0.4779411765</v>
      </c>
      <c r="AI39" s="85">
        <v>65.0</v>
      </c>
      <c r="AJ39" s="86">
        <f>AI39/AI44</f>
        <v>0.4779411765</v>
      </c>
      <c r="AK39" s="85">
        <v>65.0</v>
      </c>
      <c r="AL39" s="86">
        <f>AK39/AK44</f>
        <v>0.4779411765</v>
      </c>
      <c r="AM39" s="85">
        <v>65.0</v>
      </c>
      <c r="AN39" s="86">
        <f>AM39/AM44</f>
        <v>0.4779411765</v>
      </c>
      <c r="AO39" s="85">
        <v>65.0</v>
      </c>
      <c r="AP39" s="86">
        <f>AO39/AO44</f>
        <v>0.4779411765</v>
      </c>
      <c r="AQ39" s="85">
        <v>67.0</v>
      </c>
      <c r="AR39" s="86">
        <f>AQ39/AQ44</f>
        <v>0.4926470588</v>
      </c>
      <c r="AS39" s="85">
        <v>100.0</v>
      </c>
      <c r="AT39" s="100">
        <f>AS39/AS44</f>
        <v>0.7352941176</v>
      </c>
      <c r="AU39" s="85">
        <v>106.0</v>
      </c>
      <c r="AV39" s="100">
        <f>AU39/AU44</f>
        <v>0.7794117647</v>
      </c>
    </row>
    <row r="40">
      <c r="A40" s="82" t="s">
        <v>5289</v>
      </c>
      <c r="B40" s="83">
        <f>COUNTIFS(Seeds!D:D,"=JSON sin imagen",Seeds!Y:Y,"=Estadística y probabilidad")+B41</f>
        <v>136</v>
      </c>
      <c r="C40" s="99">
        <f>B40/B44</f>
        <v>1</v>
      </c>
      <c r="D40" s="80"/>
      <c r="E40" s="85">
        <v>0.0</v>
      </c>
      <c r="F40" s="86">
        <f>E40/E44</f>
        <v>0</v>
      </c>
      <c r="G40" s="85">
        <v>0.0</v>
      </c>
      <c r="H40" s="86">
        <f>G40/G44</f>
        <v>0</v>
      </c>
      <c r="I40" s="85">
        <v>0.0</v>
      </c>
      <c r="J40" s="86">
        <f>I40/I44</f>
        <v>0</v>
      </c>
      <c r="K40" s="85">
        <v>0.0</v>
      </c>
      <c r="L40" s="86">
        <f>K40/K44</f>
        <v>0</v>
      </c>
      <c r="M40" s="85">
        <v>0.0</v>
      </c>
      <c r="N40" s="86">
        <f>M40/M44</f>
        <v>0</v>
      </c>
      <c r="O40" s="85">
        <v>0.0</v>
      </c>
      <c r="P40" s="86">
        <f>O40/O44</f>
        <v>0</v>
      </c>
      <c r="Q40" s="85">
        <v>0.0</v>
      </c>
      <c r="R40" s="86">
        <f>Q40/Q44</f>
        <v>0</v>
      </c>
      <c r="S40" s="85">
        <v>0.0</v>
      </c>
      <c r="T40" s="86">
        <f>S40/S44</f>
        <v>0</v>
      </c>
      <c r="U40" s="85">
        <v>0.0</v>
      </c>
      <c r="V40" s="86">
        <f>U40/U44</f>
        <v>0</v>
      </c>
      <c r="W40" s="85">
        <v>0.0</v>
      </c>
      <c r="X40" s="86">
        <f>W40/W44</f>
        <v>0</v>
      </c>
      <c r="Y40" s="85">
        <v>0.0</v>
      </c>
      <c r="Z40" s="86">
        <f>Y40/Y44</f>
        <v>0</v>
      </c>
      <c r="AA40" s="85">
        <v>4.0</v>
      </c>
      <c r="AB40" s="86">
        <f>AA40/AA44</f>
        <v>0.02941176471</v>
      </c>
      <c r="AC40" s="85">
        <v>4.0</v>
      </c>
      <c r="AD40" s="86">
        <f>AC40/AC44</f>
        <v>0.02941176471</v>
      </c>
      <c r="AE40" s="85">
        <v>4.0</v>
      </c>
      <c r="AF40" s="86">
        <f>AE40/AE44</f>
        <v>0.02941176471</v>
      </c>
      <c r="AG40" s="85">
        <v>40.0</v>
      </c>
      <c r="AH40" s="86">
        <f>AG40/AG44</f>
        <v>0.2941176471</v>
      </c>
      <c r="AI40" s="85">
        <v>49.0</v>
      </c>
      <c r="AJ40" s="86">
        <f>AI40/AI44</f>
        <v>0.3602941176</v>
      </c>
      <c r="AK40" s="85">
        <v>49.0</v>
      </c>
      <c r="AL40" s="86">
        <f>AK40/AK44</f>
        <v>0.3602941176</v>
      </c>
      <c r="AM40" s="85">
        <v>49.0</v>
      </c>
      <c r="AN40" s="86">
        <f>AM40/AM44</f>
        <v>0.3602941176</v>
      </c>
      <c r="AO40" s="85">
        <v>59.0</v>
      </c>
      <c r="AP40" s="86">
        <f>AO40/AO44</f>
        <v>0.4338235294</v>
      </c>
      <c r="AQ40" s="85">
        <v>65.0</v>
      </c>
      <c r="AR40" s="86">
        <f>AQ40/AQ44</f>
        <v>0.4779411765</v>
      </c>
      <c r="AS40" s="85">
        <v>96.0</v>
      </c>
      <c r="AT40" s="100">
        <f>AS40/AS44</f>
        <v>0.7058823529</v>
      </c>
      <c r="AU40" s="85">
        <v>106.0</v>
      </c>
      <c r="AV40" s="100">
        <f>AU40/AU44</f>
        <v>0.7794117647</v>
      </c>
    </row>
    <row r="41">
      <c r="A41" s="82" t="s">
        <v>5290</v>
      </c>
      <c r="B41" s="83">
        <f>COUNTIFS(Seeds!D:D,"=JSON con imagen",Seeds!Y:Y,"=Estadística y probabilidad")+B42</f>
        <v>136</v>
      </c>
      <c r="C41" s="99">
        <f>B41/B44</f>
        <v>1</v>
      </c>
      <c r="D41" s="80"/>
      <c r="E41" s="85">
        <v>0.0</v>
      </c>
      <c r="F41" s="86">
        <f>E41/E44</f>
        <v>0</v>
      </c>
      <c r="G41" s="85">
        <v>0.0</v>
      </c>
      <c r="H41" s="86">
        <f>G41/G44</f>
        <v>0</v>
      </c>
      <c r="I41" s="85">
        <v>0.0</v>
      </c>
      <c r="J41" s="86">
        <f>I41/I44</f>
        <v>0</v>
      </c>
      <c r="K41" s="85">
        <v>0.0</v>
      </c>
      <c r="L41" s="86">
        <f>K41/K44</f>
        <v>0</v>
      </c>
      <c r="M41" s="85">
        <v>0.0</v>
      </c>
      <c r="N41" s="86">
        <f>M41/M44</f>
        <v>0</v>
      </c>
      <c r="O41" s="85">
        <v>0.0</v>
      </c>
      <c r="P41" s="86">
        <f>O41/O44</f>
        <v>0</v>
      </c>
      <c r="Q41" s="85">
        <v>0.0</v>
      </c>
      <c r="R41" s="86">
        <f>Q41/Q44</f>
        <v>0</v>
      </c>
      <c r="S41" s="85">
        <v>0.0</v>
      </c>
      <c r="T41" s="86">
        <f>S41/S44</f>
        <v>0</v>
      </c>
      <c r="U41" s="85">
        <v>0.0</v>
      </c>
      <c r="V41" s="86">
        <f>U41/U44</f>
        <v>0</v>
      </c>
      <c r="W41" s="85">
        <v>0.0</v>
      </c>
      <c r="X41" s="86">
        <f>W41/W44</f>
        <v>0</v>
      </c>
      <c r="Y41" s="85">
        <v>0.0</v>
      </c>
      <c r="Z41" s="86">
        <f>Y41/Y44</f>
        <v>0</v>
      </c>
      <c r="AA41" s="85">
        <v>3.0</v>
      </c>
      <c r="AB41" s="86">
        <f>AA41/AA44</f>
        <v>0.02205882353</v>
      </c>
      <c r="AC41" s="85">
        <v>3.0</v>
      </c>
      <c r="AD41" s="86">
        <f>AC41/AC44</f>
        <v>0.02205882353</v>
      </c>
      <c r="AE41" s="85">
        <v>3.0</v>
      </c>
      <c r="AF41" s="86">
        <f>AE41/AE44</f>
        <v>0.02205882353</v>
      </c>
      <c r="AG41" s="85">
        <v>39.0</v>
      </c>
      <c r="AH41" s="86">
        <f>AG41/AG44</f>
        <v>0.2867647059</v>
      </c>
      <c r="AI41" s="85">
        <v>48.0</v>
      </c>
      <c r="AJ41" s="86">
        <f>AI41/AI44</f>
        <v>0.3529411765</v>
      </c>
      <c r="AK41" s="85">
        <v>48.0</v>
      </c>
      <c r="AL41" s="86">
        <f>AK41/AK44</f>
        <v>0.3529411765</v>
      </c>
      <c r="AM41" s="85">
        <v>48.0</v>
      </c>
      <c r="AN41" s="86">
        <f>AM41/AM44</f>
        <v>0.3529411765</v>
      </c>
      <c r="AO41" s="85">
        <v>59.0</v>
      </c>
      <c r="AP41" s="86">
        <f>AO41/AO44</f>
        <v>0.4338235294</v>
      </c>
      <c r="AQ41" s="85">
        <v>65.0</v>
      </c>
      <c r="AR41" s="86">
        <f>AQ41/AQ44</f>
        <v>0.4779411765</v>
      </c>
      <c r="AS41" s="85">
        <v>88.0</v>
      </c>
      <c r="AT41" s="100">
        <f>AS41/AS44</f>
        <v>0.6470588235</v>
      </c>
      <c r="AU41" s="85">
        <v>106.0</v>
      </c>
      <c r="AV41" s="100">
        <f>AU41/AU44</f>
        <v>0.7794117647</v>
      </c>
    </row>
    <row r="42">
      <c r="A42" s="82" t="s">
        <v>36</v>
      </c>
      <c r="B42" s="83">
        <f>COUNTIFS(Seeds!D:D,"=JSON revisado",Seeds!Y:Y,"=Estadística y probabilidad")</f>
        <v>136</v>
      </c>
      <c r="C42" s="99">
        <f>B42/B44</f>
        <v>1</v>
      </c>
      <c r="D42" s="80"/>
      <c r="E42" s="85">
        <v>0.0</v>
      </c>
      <c r="F42" s="86">
        <f>E42/E44</f>
        <v>0</v>
      </c>
      <c r="G42" s="85">
        <v>0.0</v>
      </c>
      <c r="H42" s="86">
        <f>G42/G44</f>
        <v>0</v>
      </c>
      <c r="I42" s="85">
        <v>0.0</v>
      </c>
      <c r="J42" s="86">
        <f>I42/I44</f>
        <v>0</v>
      </c>
      <c r="K42" s="85">
        <v>0.0</v>
      </c>
      <c r="L42" s="86">
        <f>K42/K44</f>
        <v>0</v>
      </c>
      <c r="M42" s="85">
        <v>0.0</v>
      </c>
      <c r="N42" s="86">
        <f>M42/M44</f>
        <v>0</v>
      </c>
      <c r="O42" s="85">
        <v>0.0</v>
      </c>
      <c r="P42" s="86">
        <f>O42/O44</f>
        <v>0</v>
      </c>
      <c r="Q42" s="85">
        <v>0.0</v>
      </c>
      <c r="R42" s="86">
        <f>Q42/Q44</f>
        <v>0</v>
      </c>
      <c r="S42" s="85">
        <v>0.0</v>
      </c>
      <c r="T42" s="86">
        <f>S42/S44</f>
        <v>0</v>
      </c>
      <c r="U42" s="85">
        <v>0.0</v>
      </c>
      <c r="V42" s="86">
        <f>U42/U44</f>
        <v>0</v>
      </c>
      <c r="W42" s="85">
        <v>0.0</v>
      </c>
      <c r="X42" s="86">
        <f>W42/W44</f>
        <v>0</v>
      </c>
      <c r="Y42" s="85">
        <v>0.0</v>
      </c>
      <c r="Z42" s="86">
        <f>Y42/Y44</f>
        <v>0</v>
      </c>
      <c r="AA42" s="85">
        <v>0.0</v>
      </c>
      <c r="AB42" s="86">
        <f>AA42/AA44</f>
        <v>0</v>
      </c>
      <c r="AC42" s="85">
        <v>0.0</v>
      </c>
      <c r="AD42" s="86">
        <f>AC42/AC44</f>
        <v>0</v>
      </c>
      <c r="AE42" s="85">
        <v>0.0</v>
      </c>
      <c r="AF42" s="86">
        <f>AE42/AE44</f>
        <v>0</v>
      </c>
      <c r="AG42" s="85">
        <v>0.0</v>
      </c>
      <c r="AH42" s="86">
        <f>AG42/AG44</f>
        <v>0</v>
      </c>
      <c r="AI42" s="85">
        <v>38.0</v>
      </c>
      <c r="AJ42" s="86">
        <f>AI42/AI44</f>
        <v>0.2794117647</v>
      </c>
      <c r="AK42" s="85">
        <v>48.0</v>
      </c>
      <c r="AL42" s="86">
        <f>AK42/AK44</f>
        <v>0.3529411765</v>
      </c>
      <c r="AM42" s="85">
        <v>48.0</v>
      </c>
      <c r="AN42" s="86">
        <f>AM42/AM44</f>
        <v>0.3529411765</v>
      </c>
      <c r="AO42" s="85">
        <v>48.0</v>
      </c>
      <c r="AP42" s="86">
        <f>AO42/AO44</f>
        <v>0.3529411765</v>
      </c>
      <c r="AQ42" s="85">
        <v>48.0</v>
      </c>
      <c r="AR42" s="86">
        <f>AQ42/AQ44</f>
        <v>0.3529411765</v>
      </c>
      <c r="AS42" s="85">
        <v>55.0</v>
      </c>
      <c r="AT42" s="100">
        <f>AS42/AS44</f>
        <v>0.4044117647</v>
      </c>
      <c r="AU42" s="85">
        <v>106.0</v>
      </c>
      <c r="AV42" s="100">
        <f>AU42/AU44</f>
        <v>0.7794117647</v>
      </c>
    </row>
    <row r="43">
      <c r="A43" s="89" t="s">
        <v>5291</v>
      </c>
      <c r="B43" s="83">
        <f>COUNTIFS(Seeds!E:E,"=Sí",Seeds!Y:Y,"=Estadística y probabilidad")</f>
        <v>1</v>
      </c>
      <c r="C43" s="99">
        <f>B43/B44</f>
        <v>0.007352941176</v>
      </c>
      <c r="D43" s="80"/>
      <c r="E43" s="85">
        <v>0.0</v>
      </c>
      <c r="F43" s="86">
        <f>E43/E44</f>
        <v>0</v>
      </c>
      <c r="G43" s="85">
        <v>0.0</v>
      </c>
      <c r="H43" s="86">
        <f>G43/G44</f>
        <v>0</v>
      </c>
      <c r="I43" s="85">
        <v>0.0</v>
      </c>
      <c r="J43" s="86">
        <f>I43/I44</f>
        <v>0</v>
      </c>
      <c r="K43" s="85">
        <v>0.0</v>
      </c>
      <c r="L43" s="86">
        <f>K43/K44</f>
        <v>0</v>
      </c>
      <c r="M43" s="85">
        <v>0.0</v>
      </c>
      <c r="N43" s="86">
        <f>M43/M44</f>
        <v>0</v>
      </c>
      <c r="O43" s="85">
        <v>0.0</v>
      </c>
      <c r="P43" s="86">
        <f>O43/O44</f>
        <v>0</v>
      </c>
      <c r="Q43" s="85">
        <v>0.0</v>
      </c>
      <c r="R43" s="86">
        <f>Q43/Q44</f>
        <v>0</v>
      </c>
      <c r="S43" s="85">
        <v>0.0</v>
      </c>
      <c r="T43" s="86">
        <f>S43/S44</f>
        <v>0</v>
      </c>
      <c r="U43" s="85">
        <v>0.0</v>
      </c>
      <c r="V43" s="86">
        <f>U43/U44</f>
        <v>0</v>
      </c>
      <c r="W43" s="85">
        <v>0.0</v>
      </c>
      <c r="X43" s="86">
        <f>W43/W44</f>
        <v>0</v>
      </c>
      <c r="Y43" s="85">
        <v>0.0</v>
      </c>
      <c r="Z43" s="86">
        <f>Y43/Y44</f>
        <v>0</v>
      </c>
      <c r="AA43" s="85">
        <v>0.0</v>
      </c>
      <c r="AB43" s="86">
        <f>AA43/AA44</f>
        <v>0</v>
      </c>
      <c r="AC43" s="85">
        <v>0.0</v>
      </c>
      <c r="AD43" s="86">
        <f>AC43/AC44</f>
        <v>0</v>
      </c>
      <c r="AE43" s="85">
        <v>0.0</v>
      </c>
      <c r="AF43" s="86">
        <f>AE43/AE44</f>
        <v>0</v>
      </c>
      <c r="AG43" s="85">
        <v>0.0</v>
      </c>
      <c r="AH43" s="86">
        <f>AG43/AG44</f>
        <v>0</v>
      </c>
      <c r="AI43" s="85">
        <v>0.0</v>
      </c>
      <c r="AJ43" s="86">
        <f>AI43/AI44</f>
        <v>0</v>
      </c>
      <c r="AK43" s="85">
        <v>0.0</v>
      </c>
      <c r="AL43" s="86">
        <f>AK43/AK44</f>
        <v>0</v>
      </c>
      <c r="AM43" s="85">
        <v>0.0</v>
      </c>
      <c r="AN43" s="86">
        <f>AM43/AM44</f>
        <v>0</v>
      </c>
      <c r="AO43" s="85">
        <v>0.0</v>
      </c>
      <c r="AP43" s="86">
        <f>AO43/AO44</f>
        <v>0</v>
      </c>
      <c r="AQ43" s="85">
        <v>3.0</v>
      </c>
      <c r="AR43" s="86">
        <f>AQ43/AQ44</f>
        <v>0.02205882353</v>
      </c>
      <c r="AS43" s="85">
        <v>0.0</v>
      </c>
      <c r="AT43" s="100">
        <f>AS43/AS44</f>
        <v>0</v>
      </c>
      <c r="AU43" s="85">
        <v>1.0</v>
      </c>
      <c r="AV43" s="100">
        <f>AU43/AU44</f>
        <v>0.007352941176</v>
      </c>
    </row>
    <row r="44">
      <c r="A44" s="89" t="s">
        <v>572</v>
      </c>
      <c r="B44" s="83">
        <f>COUNTIFS(Seeds!Y:Y,"=Estadística y probabilidad")-COUNTIFS(Seeds!Y:Y,"=Estadística y probabilidad",Seeds!D:D,"=No hacer")</f>
        <v>136</v>
      </c>
      <c r="C44" s="90">
        <f>SUM(C38:C42)/5</f>
        <v>1</v>
      </c>
      <c r="D44" s="80"/>
      <c r="E44" s="91">
        <f>B44</f>
        <v>136</v>
      </c>
      <c r="F44" s="102"/>
      <c r="G44" s="91">
        <f>B44</f>
        <v>136</v>
      </c>
      <c r="H44" s="102"/>
      <c r="I44" s="91">
        <f>B44</f>
        <v>136</v>
      </c>
      <c r="J44" s="102"/>
      <c r="K44" s="91">
        <f>B44</f>
        <v>136</v>
      </c>
      <c r="L44" s="102"/>
      <c r="M44" s="91">
        <f>B44</f>
        <v>136</v>
      </c>
      <c r="N44" s="102"/>
      <c r="O44" s="91">
        <f>B44</f>
        <v>136</v>
      </c>
      <c r="P44" s="102"/>
      <c r="Q44" s="91">
        <f>B44</f>
        <v>136</v>
      </c>
      <c r="R44" s="102"/>
      <c r="S44" s="91">
        <f>B44</f>
        <v>136</v>
      </c>
      <c r="T44" s="102"/>
      <c r="U44" s="91">
        <f>B44</f>
        <v>136</v>
      </c>
      <c r="V44" s="102"/>
      <c r="W44" s="91">
        <f>B44</f>
        <v>136</v>
      </c>
      <c r="X44" s="103"/>
      <c r="Y44" s="91">
        <f>B44</f>
        <v>136</v>
      </c>
      <c r="Z44" s="103"/>
      <c r="AA44" s="91">
        <f>B44</f>
        <v>136</v>
      </c>
      <c r="AB44" s="92">
        <f>SUM(AB38:AB42)/5</f>
        <v>0.2014705882</v>
      </c>
      <c r="AC44" s="91">
        <f>B44</f>
        <v>136</v>
      </c>
      <c r="AD44" s="92">
        <f>SUM(AD38:AD42)/5</f>
        <v>0.2014705882</v>
      </c>
      <c r="AE44" s="91">
        <f>B44</f>
        <v>136</v>
      </c>
      <c r="AF44" s="92">
        <f>SUM(AF38:AF42)/5</f>
        <v>0.2014705882</v>
      </c>
      <c r="AG44" s="91">
        <f>B44</f>
        <v>136</v>
      </c>
      <c r="AH44" s="92">
        <f>SUM(AH38:AH42)/5</f>
        <v>0.3073529412</v>
      </c>
      <c r="AI44" s="91">
        <f>B44</f>
        <v>136</v>
      </c>
      <c r="AJ44" s="92">
        <f>SUM(AJ38:AJ42)/5</f>
        <v>0.3897058824</v>
      </c>
      <c r="AK44" s="91">
        <f>B44</f>
        <v>136</v>
      </c>
      <c r="AL44" s="92">
        <f>SUM(AL38:AL42)/5</f>
        <v>0.4044117647</v>
      </c>
      <c r="AM44" s="91">
        <f>B44</f>
        <v>136</v>
      </c>
      <c r="AN44" s="92">
        <f>SUM(AN38:AN42)/5</f>
        <v>0.4044117647</v>
      </c>
      <c r="AO44" s="91">
        <f>B44</f>
        <v>136</v>
      </c>
      <c r="AP44" s="92">
        <f>SUM(AP38:AP42)/5</f>
        <v>0.4382352941</v>
      </c>
      <c r="AQ44" s="91">
        <f>B44</f>
        <v>136</v>
      </c>
      <c r="AR44" s="92">
        <f>SUM(AR38:AR42)/5</f>
        <v>0.4588235294</v>
      </c>
      <c r="AS44" s="91">
        <f>B44</f>
        <v>136</v>
      </c>
      <c r="AT44" s="93">
        <f>SUM(AT38:AT42)/5</f>
        <v>0.6544117647</v>
      </c>
      <c r="AU44" s="91">
        <f>B44</f>
        <v>136</v>
      </c>
      <c r="AV44" s="112">
        <f>SUM(AV38:AV42)/5</f>
        <v>0.7794117647</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5292</v>
      </c>
      <c r="B1" s="2" t="s">
        <v>1</v>
      </c>
      <c r="C1" s="1" t="s">
        <v>5293</v>
      </c>
      <c r="D1" s="113" t="s">
        <v>5294</v>
      </c>
      <c r="E1" s="114" t="s">
        <v>5295</v>
      </c>
      <c r="F1" s="115" t="s">
        <v>5296</v>
      </c>
      <c r="G1" s="116" t="s">
        <v>3</v>
      </c>
      <c r="H1" s="117" t="s">
        <v>5297</v>
      </c>
      <c r="I1" s="117" t="s">
        <v>5298</v>
      </c>
      <c r="J1" s="118" t="s">
        <v>5299</v>
      </c>
      <c r="K1" s="119" t="str">
        <f>CONCATENATE("Pendiente de dibujar: ",COUNTIF(G:G,"=Pendiente de dibujar"))</f>
        <v>Pendiente de dibujar: 0</v>
      </c>
      <c r="L1" s="120" t="str">
        <f>CONCATENATE("Pendiente de revisar: ",COUNTIF(G:G,"=Pendiente de revisar"))</f>
        <v>Pendiente de revisar: 0</v>
      </c>
      <c r="M1" s="121" t="str">
        <f>CONCATENATE("Pendiente de corrección: ",COUNTIF(G:G,"=Pendiente de corrección"))</f>
        <v>Pendiente de corrección: 0</v>
      </c>
      <c r="N1" s="122" t="str">
        <f>CONCATENATE("OK: ",COUNTIF(G:G,"=OK"))</f>
        <v>OK: 349</v>
      </c>
      <c r="O1" s="5" t="s">
        <v>5300</v>
      </c>
      <c r="P1" s="14"/>
      <c r="Q1" s="14"/>
      <c r="R1" s="14"/>
      <c r="S1" s="14"/>
      <c r="T1" s="14"/>
      <c r="U1" s="14"/>
      <c r="V1" s="14"/>
      <c r="W1" s="14"/>
    </row>
    <row r="2">
      <c r="A2" s="8" t="s">
        <v>5301</v>
      </c>
      <c r="B2" s="8" t="s">
        <v>4149</v>
      </c>
      <c r="C2" s="11"/>
      <c r="D2" s="11"/>
      <c r="E2" s="12"/>
      <c r="F2" s="123" t="s">
        <v>5302</v>
      </c>
      <c r="G2" s="124" t="s">
        <v>5303</v>
      </c>
      <c r="H2" s="8" t="s">
        <v>5304</v>
      </c>
      <c r="I2" s="60"/>
      <c r="J2" s="125" t="s">
        <v>5305</v>
      </c>
      <c r="K2" s="14"/>
      <c r="L2" s="14"/>
      <c r="M2" s="14"/>
      <c r="N2" s="14"/>
      <c r="O2" s="126"/>
      <c r="P2" s="14"/>
      <c r="Q2" s="14"/>
      <c r="R2" s="14"/>
      <c r="S2" s="14"/>
      <c r="T2" s="14"/>
      <c r="U2" s="14"/>
      <c r="V2" s="14"/>
      <c r="W2" s="14"/>
    </row>
    <row r="3">
      <c r="C3" s="11"/>
      <c r="D3" s="11"/>
      <c r="E3" s="12"/>
      <c r="F3" s="123" t="s">
        <v>5306</v>
      </c>
      <c r="G3" s="124" t="s">
        <v>5303</v>
      </c>
      <c r="H3" s="8" t="s">
        <v>5307</v>
      </c>
      <c r="I3" s="60"/>
      <c r="J3" s="125" t="s">
        <v>5308</v>
      </c>
      <c r="K3" s="14"/>
      <c r="L3" s="14"/>
      <c r="M3" s="14"/>
      <c r="N3" s="14"/>
      <c r="O3" s="8"/>
      <c r="P3" s="14"/>
      <c r="Q3" s="14"/>
      <c r="R3" s="14"/>
      <c r="S3" s="14"/>
      <c r="T3" s="14"/>
      <c r="U3" s="14"/>
      <c r="V3" s="14"/>
      <c r="W3" s="14"/>
    </row>
    <row r="4">
      <c r="C4" s="11"/>
      <c r="D4" s="11"/>
      <c r="E4" s="12"/>
      <c r="F4" s="123" t="s">
        <v>5309</v>
      </c>
      <c r="G4" s="124" t="s">
        <v>5303</v>
      </c>
      <c r="H4" s="8" t="s">
        <v>5310</v>
      </c>
      <c r="I4" s="60"/>
      <c r="J4" s="125" t="s">
        <v>5311</v>
      </c>
      <c r="K4" s="14"/>
      <c r="L4" s="14"/>
      <c r="M4" s="14"/>
      <c r="N4" s="14"/>
      <c r="O4" s="8"/>
      <c r="P4" s="14"/>
      <c r="Q4" s="14"/>
      <c r="R4" s="14"/>
      <c r="S4" s="14"/>
      <c r="T4" s="14"/>
      <c r="U4" s="14"/>
      <c r="V4" s="14"/>
      <c r="W4" s="14"/>
    </row>
    <row r="5">
      <c r="C5" s="11"/>
      <c r="D5" s="11"/>
      <c r="E5" s="12"/>
      <c r="F5" s="123" t="s">
        <v>5312</v>
      </c>
      <c r="G5" s="124" t="s">
        <v>5303</v>
      </c>
      <c r="H5" s="8" t="s">
        <v>5313</v>
      </c>
      <c r="I5" s="60"/>
      <c r="J5" s="125" t="s">
        <v>5314</v>
      </c>
      <c r="K5" s="14"/>
      <c r="L5" s="14"/>
      <c r="M5" s="14"/>
      <c r="N5" s="14"/>
      <c r="O5" s="8"/>
      <c r="P5" s="14"/>
      <c r="Q5" s="14"/>
      <c r="R5" s="14"/>
      <c r="S5" s="14"/>
      <c r="T5" s="14"/>
      <c r="U5" s="14"/>
      <c r="V5" s="14"/>
      <c r="W5" s="14"/>
    </row>
    <row r="6">
      <c r="C6" s="11"/>
      <c r="D6" s="11"/>
      <c r="E6" s="12"/>
      <c r="F6" s="123" t="s">
        <v>5315</v>
      </c>
      <c r="G6" s="124" t="s">
        <v>5303</v>
      </c>
      <c r="H6" s="8" t="s">
        <v>5316</v>
      </c>
      <c r="I6" s="60"/>
      <c r="J6" s="125" t="s">
        <v>5317</v>
      </c>
      <c r="K6" s="14"/>
      <c r="L6" s="14"/>
      <c r="M6" s="14"/>
      <c r="N6" s="14"/>
      <c r="O6" s="8"/>
      <c r="P6" s="14"/>
      <c r="Q6" s="14"/>
      <c r="R6" s="14"/>
      <c r="S6" s="14"/>
      <c r="T6" s="14"/>
      <c r="U6" s="14"/>
      <c r="V6" s="14"/>
      <c r="W6" s="14"/>
    </row>
    <row r="7">
      <c r="C7" s="11"/>
      <c r="D7" s="11"/>
      <c r="E7" s="12"/>
      <c r="F7" s="123" t="s">
        <v>5318</v>
      </c>
      <c r="G7" s="124" t="s">
        <v>5303</v>
      </c>
      <c r="H7" s="8" t="s">
        <v>5319</v>
      </c>
      <c r="I7" s="60"/>
      <c r="J7" s="125" t="s">
        <v>5320</v>
      </c>
      <c r="K7" s="14"/>
      <c r="L7" s="14"/>
      <c r="M7" s="14"/>
      <c r="N7" s="14"/>
      <c r="O7" s="8"/>
      <c r="P7" s="14"/>
      <c r="Q7" s="14"/>
      <c r="R7" s="14"/>
      <c r="S7" s="14"/>
      <c r="T7" s="14"/>
      <c r="U7" s="14"/>
      <c r="V7" s="14"/>
      <c r="W7" s="14"/>
    </row>
    <row r="8">
      <c r="C8" s="11"/>
      <c r="D8" s="11"/>
      <c r="E8" s="12"/>
      <c r="F8" s="127" t="s">
        <v>5321</v>
      </c>
      <c r="G8" s="124" t="s">
        <v>5303</v>
      </c>
      <c r="H8" s="8" t="s">
        <v>5322</v>
      </c>
      <c r="I8" s="60"/>
      <c r="J8" s="125" t="s">
        <v>5323</v>
      </c>
      <c r="K8" s="14"/>
      <c r="L8" s="14"/>
      <c r="M8" s="14"/>
      <c r="N8" s="14"/>
      <c r="O8" s="8"/>
      <c r="P8" s="14"/>
      <c r="Q8" s="14"/>
      <c r="R8" s="14"/>
      <c r="S8" s="14"/>
      <c r="T8" s="14"/>
      <c r="U8" s="14"/>
      <c r="V8" s="14"/>
      <c r="W8" s="14"/>
    </row>
    <row r="9">
      <c r="C9" s="11"/>
      <c r="D9" s="11"/>
      <c r="E9" s="12"/>
      <c r="F9" s="127" t="s">
        <v>5324</v>
      </c>
      <c r="G9" s="124" t="s">
        <v>5303</v>
      </c>
      <c r="H9" s="8" t="s">
        <v>5325</v>
      </c>
      <c r="I9" s="60"/>
      <c r="J9" s="125" t="s">
        <v>5326</v>
      </c>
      <c r="K9" s="14"/>
      <c r="L9" s="14"/>
      <c r="M9" s="14"/>
      <c r="N9" s="14"/>
      <c r="O9" s="8"/>
      <c r="P9" s="14"/>
      <c r="Q9" s="14"/>
      <c r="R9" s="14"/>
      <c r="S9" s="14"/>
      <c r="T9" s="14"/>
      <c r="U9" s="14"/>
      <c r="V9" s="14"/>
      <c r="W9" s="14"/>
    </row>
    <row r="10">
      <c r="C10" s="11"/>
      <c r="D10" s="11"/>
      <c r="E10" s="12"/>
      <c r="F10" s="127" t="s">
        <v>5327</v>
      </c>
      <c r="G10" s="124" t="s">
        <v>5303</v>
      </c>
      <c r="H10" s="8" t="s">
        <v>5328</v>
      </c>
      <c r="I10" s="60"/>
      <c r="J10" s="125" t="s">
        <v>5329</v>
      </c>
      <c r="K10" s="14"/>
      <c r="L10" s="14"/>
      <c r="M10" s="14"/>
      <c r="N10" s="14"/>
      <c r="O10" s="8"/>
      <c r="P10" s="14"/>
      <c r="Q10" s="14"/>
      <c r="R10" s="14"/>
      <c r="S10" s="14"/>
      <c r="T10" s="14"/>
      <c r="U10" s="14"/>
      <c r="V10" s="14"/>
      <c r="W10" s="14"/>
    </row>
    <row r="11">
      <c r="A11" s="8" t="s">
        <v>5330</v>
      </c>
      <c r="B11" s="8" t="s">
        <v>5331</v>
      </c>
      <c r="C11" s="11"/>
      <c r="D11" s="11"/>
      <c r="E11" s="12"/>
      <c r="F11" s="128" t="s">
        <v>5332</v>
      </c>
      <c r="G11" s="124" t="s">
        <v>5303</v>
      </c>
      <c r="H11" s="8" t="s">
        <v>5333</v>
      </c>
      <c r="I11" s="14"/>
      <c r="J11" s="125" t="s">
        <v>5334</v>
      </c>
      <c r="K11" s="14"/>
      <c r="L11" s="14"/>
      <c r="M11" s="14"/>
      <c r="N11" s="14"/>
      <c r="O11" s="13"/>
      <c r="P11" s="14"/>
      <c r="Q11" s="14"/>
      <c r="R11" s="14"/>
      <c r="S11" s="14"/>
      <c r="T11" s="14"/>
      <c r="U11" s="14"/>
      <c r="V11" s="14"/>
      <c r="W11" s="14"/>
    </row>
    <row r="12">
      <c r="C12" s="11"/>
      <c r="D12" s="11"/>
      <c r="E12" s="12"/>
      <c r="F12" s="128" t="s">
        <v>5335</v>
      </c>
      <c r="G12" s="124" t="s">
        <v>5303</v>
      </c>
      <c r="H12" s="8" t="s">
        <v>5336</v>
      </c>
      <c r="I12" s="14"/>
      <c r="J12" s="125" t="s">
        <v>5337</v>
      </c>
      <c r="K12" s="14"/>
      <c r="L12" s="14"/>
      <c r="M12" s="14"/>
      <c r="N12" s="14"/>
      <c r="O12" s="13"/>
      <c r="P12" s="14"/>
      <c r="Q12" s="14"/>
      <c r="R12" s="14"/>
      <c r="S12" s="14"/>
      <c r="T12" s="14"/>
      <c r="U12" s="14"/>
      <c r="V12" s="14"/>
      <c r="W12" s="14"/>
    </row>
    <row r="13">
      <c r="C13" s="11"/>
      <c r="D13" s="11"/>
      <c r="E13" s="12"/>
      <c r="F13" s="128" t="s">
        <v>5338</v>
      </c>
      <c r="G13" s="124" t="s">
        <v>5303</v>
      </c>
      <c r="H13" s="8" t="s">
        <v>5339</v>
      </c>
      <c r="I13" s="14"/>
      <c r="J13" s="125" t="s">
        <v>5340</v>
      </c>
      <c r="K13" s="14"/>
      <c r="L13" s="14"/>
      <c r="M13" s="14"/>
      <c r="N13" s="14"/>
      <c r="O13" s="13"/>
      <c r="P13" s="14"/>
      <c r="Q13" s="14"/>
      <c r="R13" s="14"/>
      <c r="S13" s="14"/>
      <c r="T13" s="14"/>
      <c r="U13" s="14"/>
      <c r="V13" s="14"/>
      <c r="W13" s="14"/>
    </row>
    <row r="14" ht="47.25" customHeight="1">
      <c r="A14" s="8" t="s">
        <v>5341</v>
      </c>
      <c r="B14" s="8" t="s">
        <v>5342</v>
      </c>
      <c r="C14" s="11"/>
      <c r="D14" s="11"/>
      <c r="E14" s="9" t="s">
        <v>5343</v>
      </c>
      <c r="F14" s="128" t="s">
        <v>5344</v>
      </c>
      <c r="G14" s="124" t="s">
        <v>5303</v>
      </c>
      <c r="H14" s="8" t="s">
        <v>5345</v>
      </c>
      <c r="I14" s="11"/>
      <c r="J14" s="125" t="s">
        <v>5346</v>
      </c>
      <c r="K14" s="14"/>
      <c r="L14" s="14"/>
      <c r="M14" s="14"/>
      <c r="N14" s="14"/>
      <c r="O14" s="13"/>
      <c r="P14" s="14"/>
      <c r="Q14" s="14"/>
      <c r="R14" s="14"/>
      <c r="S14" s="14"/>
      <c r="T14" s="14"/>
      <c r="U14" s="14"/>
      <c r="V14" s="14"/>
      <c r="W14" s="14"/>
    </row>
    <row r="15" ht="54.0" customHeight="1">
      <c r="C15" s="11"/>
      <c r="D15" s="11"/>
      <c r="E15" s="9" t="s">
        <v>5343</v>
      </c>
      <c r="F15" s="128" t="s">
        <v>5347</v>
      </c>
      <c r="G15" s="124" t="s">
        <v>5303</v>
      </c>
      <c r="H15" s="8" t="s">
        <v>5348</v>
      </c>
      <c r="I15" s="11"/>
      <c r="J15" s="125" t="s">
        <v>5349</v>
      </c>
      <c r="K15" s="14"/>
      <c r="L15" s="14"/>
      <c r="M15" s="14"/>
      <c r="N15" s="14"/>
      <c r="O15" s="13"/>
      <c r="P15" s="14"/>
      <c r="Q15" s="14"/>
      <c r="R15" s="14"/>
      <c r="S15" s="14"/>
      <c r="T15" s="14"/>
      <c r="U15" s="14"/>
      <c r="V15" s="14"/>
      <c r="W15" s="14"/>
    </row>
    <row r="16" ht="50.25" customHeight="1">
      <c r="C16" s="11"/>
      <c r="D16" s="11"/>
      <c r="E16" s="9" t="s">
        <v>5343</v>
      </c>
      <c r="F16" s="128" t="s">
        <v>5350</v>
      </c>
      <c r="G16" s="124" t="s">
        <v>5303</v>
      </c>
      <c r="H16" s="8" t="s">
        <v>5351</v>
      </c>
      <c r="I16" s="11"/>
      <c r="J16" s="125" t="s">
        <v>5352</v>
      </c>
      <c r="K16" s="14"/>
      <c r="L16" s="14"/>
      <c r="M16" s="14"/>
      <c r="N16" s="14"/>
      <c r="O16" s="13"/>
      <c r="P16" s="14"/>
      <c r="Q16" s="14"/>
      <c r="R16" s="14"/>
      <c r="S16" s="14"/>
      <c r="T16" s="14"/>
      <c r="U16" s="14"/>
      <c r="V16" s="14"/>
      <c r="W16" s="14"/>
    </row>
    <row r="17" ht="55.5" customHeight="1">
      <c r="C17" s="11"/>
      <c r="D17" s="11"/>
      <c r="E17" s="9" t="s">
        <v>5343</v>
      </c>
      <c r="F17" s="128" t="s">
        <v>5353</v>
      </c>
      <c r="G17" s="124" t="s">
        <v>5303</v>
      </c>
      <c r="H17" s="8" t="s">
        <v>5354</v>
      </c>
      <c r="I17" s="11"/>
      <c r="J17" s="125" t="s">
        <v>5355</v>
      </c>
      <c r="K17" s="14"/>
      <c r="L17" s="14"/>
      <c r="M17" s="14"/>
      <c r="N17" s="14"/>
      <c r="O17" s="13"/>
      <c r="P17" s="14"/>
      <c r="Q17" s="14"/>
      <c r="R17" s="14"/>
      <c r="S17" s="14"/>
      <c r="T17" s="14"/>
      <c r="U17" s="14"/>
      <c r="V17" s="14"/>
      <c r="W17" s="14"/>
    </row>
    <row r="18" ht="58.5" customHeight="1">
      <c r="C18" s="11"/>
      <c r="D18" s="11"/>
      <c r="E18" s="9" t="s">
        <v>5343</v>
      </c>
      <c r="F18" s="128" t="s">
        <v>5356</v>
      </c>
      <c r="G18" s="124" t="s">
        <v>5303</v>
      </c>
      <c r="H18" s="8" t="s">
        <v>5357</v>
      </c>
      <c r="I18" s="11"/>
      <c r="J18" s="125" t="s">
        <v>5358</v>
      </c>
      <c r="K18" s="14"/>
      <c r="L18" s="14"/>
      <c r="M18" s="14"/>
      <c r="N18" s="14"/>
      <c r="O18" s="13"/>
      <c r="P18" s="14"/>
      <c r="Q18" s="14"/>
      <c r="R18" s="14"/>
      <c r="S18" s="14"/>
      <c r="T18" s="14"/>
      <c r="U18" s="14"/>
      <c r="V18" s="14"/>
      <c r="W18" s="14"/>
    </row>
    <row r="19" ht="56.25" customHeight="1">
      <c r="C19" s="11"/>
      <c r="D19" s="11"/>
      <c r="E19" s="9" t="s">
        <v>5343</v>
      </c>
      <c r="F19" s="128" t="s">
        <v>5359</v>
      </c>
      <c r="G19" s="124" t="s">
        <v>5303</v>
      </c>
      <c r="H19" s="8" t="s">
        <v>5360</v>
      </c>
      <c r="I19" s="11"/>
      <c r="J19" s="125" t="s">
        <v>5361</v>
      </c>
      <c r="K19" s="14"/>
      <c r="L19" s="14"/>
      <c r="M19" s="14"/>
      <c r="N19" s="14"/>
      <c r="O19" s="13"/>
      <c r="P19" s="14"/>
      <c r="Q19" s="14"/>
      <c r="R19" s="14"/>
      <c r="S19" s="14"/>
      <c r="T19" s="14"/>
      <c r="U19" s="14"/>
      <c r="V19" s="14"/>
      <c r="W19" s="14"/>
    </row>
    <row r="20">
      <c r="A20" s="8" t="s">
        <v>5362</v>
      </c>
      <c r="B20" s="8" t="s">
        <v>4201</v>
      </c>
      <c r="C20" s="11"/>
      <c r="D20" s="11"/>
      <c r="E20" s="12"/>
      <c r="F20" s="129" t="s">
        <v>5363</v>
      </c>
      <c r="G20" s="124" t="s">
        <v>5303</v>
      </c>
      <c r="H20" s="8" t="s">
        <v>5364</v>
      </c>
      <c r="I20" s="14"/>
      <c r="J20" s="130" t="s">
        <v>5365</v>
      </c>
      <c r="K20" s="14"/>
      <c r="L20" s="14"/>
      <c r="M20" s="14"/>
      <c r="N20" s="14"/>
      <c r="O20" s="13"/>
      <c r="P20" s="14"/>
      <c r="Q20" s="14"/>
      <c r="R20" s="14"/>
      <c r="S20" s="14"/>
      <c r="T20" s="14"/>
      <c r="U20" s="14"/>
      <c r="V20" s="14"/>
      <c r="W20" s="14"/>
    </row>
    <row r="21">
      <c r="C21" s="11"/>
      <c r="D21" s="11"/>
      <c r="E21" s="12"/>
      <c r="F21" s="128" t="s">
        <v>5366</v>
      </c>
      <c r="G21" s="124" t="s">
        <v>5303</v>
      </c>
      <c r="H21" s="8" t="s">
        <v>5367</v>
      </c>
      <c r="I21" s="14"/>
      <c r="J21" s="130" t="s">
        <v>5368</v>
      </c>
      <c r="K21" s="14"/>
      <c r="L21" s="14"/>
      <c r="M21" s="14"/>
      <c r="N21" s="14"/>
      <c r="O21" s="13"/>
      <c r="P21" s="14"/>
      <c r="Q21" s="14"/>
      <c r="R21" s="14"/>
      <c r="S21" s="14"/>
      <c r="T21" s="14"/>
      <c r="U21" s="14"/>
      <c r="V21" s="14"/>
      <c r="W21" s="14"/>
    </row>
    <row r="22">
      <c r="C22" s="11"/>
      <c r="D22" s="11"/>
      <c r="E22" s="12"/>
      <c r="F22" s="128" t="s">
        <v>5369</v>
      </c>
      <c r="G22" s="124" t="s">
        <v>5303</v>
      </c>
      <c r="H22" s="8" t="s">
        <v>5370</v>
      </c>
      <c r="I22" s="14"/>
      <c r="J22" s="130" t="s">
        <v>5371</v>
      </c>
      <c r="K22" s="14"/>
      <c r="L22" s="14"/>
      <c r="M22" s="14"/>
      <c r="N22" s="14"/>
      <c r="O22" s="13"/>
      <c r="P22" s="14"/>
      <c r="Q22" s="14"/>
      <c r="R22" s="14"/>
      <c r="S22" s="14"/>
      <c r="T22" s="14"/>
      <c r="U22" s="14"/>
      <c r="V22" s="14"/>
      <c r="W22" s="14"/>
    </row>
    <row r="23">
      <c r="A23" s="8" t="s">
        <v>5372</v>
      </c>
      <c r="B23" s="8" t="s">
        <v>4201</v>
      </c>
      <c r="C23" s="11"/>
      <c r="D23" s="11"/>
      <c r="E23" s="12"/>
      <c r="F23" s="128" t="s">
        <v>5373</v>
      </c>
      <c r="G23" s="124" t="s">
        <v>5303</v>
      </c>
      <c r="H23" s="8" t="s">
        <v>5374</v>
      </c>
      <c r="I23" s="14"/>
      <c r="J23" s="125" t="s">
        <v>5375</v>
      </c>
      <c r="K23" s="14"/>
      <c r="L23" s="14"/>
      <c r="M23" s="14"/>
      <c r="N23" s="14"/>
      <c r="O23" s="13"/>
      <c r="P23" s="14"/>
      <c r="Q23" s="14"/>
      <c r="R23" s="14"/>
      <c r="S23" s="14"/>
      <c r="T23" s="14"/>
      <c r="U23" s="14"/>
      <c r="V23" s="14"/>
      <c r="W23" s="14"/>
    </row>
    <row r="24">
      <c r="C24" s="11"/>
      <c r="D24" s="11"/>
      <c r="E24" s="12"/>
      <c r="F24" s="128" t="s">
        <v>5376</v>
      </c>
      <c r="G24" s="124" t="s">
        <v>5303</v>
      </c>
      <c r="H24" s="8" t="s">
        <v>5377</v>
      </c>
      <c r="I24" s="14"/>
      <c r="J24" s="125" t="s">
        <v>5378</v>
      </c>
      <c r="K24" s="14"/>
      <c r="L24" s="14"/>
      <c r="M24" s="14"/>
      <c r="N24" s="14"/>
      <c r="O24" s="13"/>
      <c r="P24" s="14"/>
      <c r="Q24" s="14"/>
      <c r="R24" s="14"/>
      <c r="S24" s="14"/>
      <c r="T24" s="14"/>
      <c r="U24" s="14"/>
      <c r="V24" s="14"/>
      <c r="W24" s="14"/>
    </row>
    <row r="25">
      <c r="C25" s="11"/>
      <c r="D25" s="11"/>
      <c r="E25" s="12"/>
      <c r="F25" s="128" t="s">
        <v>5379</v>
      </c>
      <c r="G25" s="124" t="s">
        <v>5303</v>
      </c>
      <c r="H25" s="8" t="s">
        <v>5380</v>
      </c>
      <c r="I25" s="14"/>
      <c r="J25" s="125" t="s">
        <v>5381</v>
      </c>
      <c r="K25" s="14"/>
      <c r="L25" s="14"/>
      <c r="M25" s="14"/>
      <c r="N25" s="14"/>
      <c r="O25" s="13"/>
      <c r="P25" s="14"/>
      <c r="Q25" s="14"/>
      <c r="R25" s="14"/>
      <c r="S25" s="14"/>
      <c r="T25" s="14"/>
      <c r="U25" s="14"/>
      <c r="V25" s="14"/>
      <c r="W25" s="14"/>
    </row>
    <row r="26">
      <c r="C26" s="11"/>
      <c r="D26" s="11"/>
      <c r="E26" s="12"/>
      <c r="F26" s="128" t="s">
        <v>5382</v>
      </c>
      <c r="G26" s="124" t="s">
        <v>5303</v>
      </c>
      <c r="H26" s="8" t="s">
        <v>5383</v>
      </c>
      <c r="I26" s="14"/>
      <c r="J26" s="125" t="s">
        <v>5384</v>
      </c>
      <c r="K26" s="14"/>
      <c r="L26" s="14"/>
      <c r="M26" s="14"/>
      <c r="N26" s="14"/>
      <c r="O26" s="13"/>
      <c r="P26" s="14"/>
      <c r="Q26" s="14"/>
      <c r="R26" s="14"/>
      <c r="S26" s="14"/>
      <c r="T26" s="14"/>
      <c r="U26" s="14"/>
      <c r="V26" s="14"/>
      <c r="W26" s="14"/>
    </row>
    <row r="27">
      <c r="C27" s="11"/>
      <c r="D27" s="11"/>
      <c r="E27" s="12"/>
      <c r="F27" s="128" t="s">
        <v>5385</v>
      </c>
      <c r="G27" s="124" t="s">
        <v>5303</v>
      </c>
      <c r="H27" s="8" t="s">
        <v>5386</v>
      </c>
      <c r="I27" s="14"/>
      <c r="J27" s="125" t="s">
        <v>5387</v>
      </c>
      <c r="K27" s="14"/>
      <c r="L27" s="14"/>
      <c r="M27" s="14"/>
      <c r="N27" s="14"/>
      <c r="O27" s="13"/>
      <c r="P27" s="14"/>
      <c r="Q27" s="14"/>
      <c r="R27" s="14"/>
      <c r="S27" s="14"/>
      <c r="T27" s="14"/>
      <c r="U27" s="14"/>
      <c r="V27" s="14"/>
      <c r="W27" s="14"/>
    </row>
    <row r="28">
      <c r="C28" s="11"/>
      <c r="D28" s="11"/>
      <c r="E28" s="12"/>
      <c r="F28" s="128" t="s">
        <v>5388</v>
      </c>
      <c r="G28" s="124" t="s">
        <v>5303</v>
      </c>
      <c r="H28" s="8" t="s">
        <v>5389</v>
      </c>
      <c r="I28" s="14"/>
      <c r="J28" s="125" t="s">
        <v>5390</v>
      </c>
      <c r="K28" s="14"/>
      <c r="L28" s="14"/>
      <c r="M28" s="14"/>
      <c r="N28" s="14"/>
      <c r="O28" s="13"/>
      <c r="P28" s="14"/>
      <c r="Q28" s="14"/>
      <c r="R28" s="14"/>
      <c r="S28" s="14"/>
      <c r="T28" s="14"/>
      <c r="U28" s="14"/>
      <c r="V28" s="14"/>
      <c r="W28" s="14"/>
    </row>
    <row r="29">
      <c r="A29" s="8" t="s">
        <v>5391</v>
      </c>
      <c r="B29" s="8" t="s">
        <v>4230</v>
      </c>
      <c r="C29" s="11"/>
      <c r="D29" s="11"/>
      <c r="E29" s="12"/>
      <c r="F29" s="128" t="s">
        <v>5392</v>
      </c>
      <c r="G29" s="124" t="s">
        <v>5303</v>
      </c>
      <c r="H29" s="8" t="s">
        <v>5393</v>
      </c>
      <c r="I29" s="14"/>
      <c r="J29" s="130" t="s">
        <v>5394</v>
      </c>
      <c r="K29" s="14"/>
      <c r="L29" s="14"/>
      <c r="M29" s="14"/>
      <c r="N29" s="14"/>
      <c r="O29" s="13"/>
      <c r="P29" s="14"/>
      <c r="Q29" s="14"/>
      <c r="R29" s="14"/>
      <c r="S29" s="14"/>
      <c r="T29" s="14"/>
      <c r="U29" s="14"/>
      <c r="V29" s="14"/>
      <c r="W29" s="14"/>
    </row>
    <row r="30">
      <c r="C30" s="11"/>
      <c r="D30" s="11"/>
      <c r="E30" s="12"/>
      <c r="F30" s="128" t="s">
        <v>5395</v>
      </c>
      <c r="G30" s="124" t="s">
        <v>5303</v>
      </c>
      <c r="H30" s="8" t="s">
        <v>5396</v>
      </c>
      <c r="I30" s="14"/>
      <c r="J30" s="130" t="s">
        <v>5397</v>
      </c>
      <c r="K30" s="14"/>
      <c r="L30" s="14"/>
      <c r="M30" s="14"/>
      <c r="N30" s="14"/>
      <c r="O30" s="13"/>
      <c r="P30" s="14"/>
      <c r="Q30" s="14"/>
      <c r="R30" s="14"/>
      <c r="S30" s="14"/>
      <c r="T30" s="14"/>
      <c r="U30" s="14"/>
      <c r="V30" s="14"/>
      <c r="W30" s="14"/>
    </row>
    <row r="31" ht="128.25" customHeight="1">
      <c r="A31" s="8" t="s">
        <v>5398</v>
      </c>
      <c r="B31" s="8" t="s">
        <v>4275</v>
      </c>
      <c r="C31" s="11"/>
      <c r="D31" s="11"/>
      <c r="E31" s="12"/>
      <c r="F31" s="129" t="s">
        <v>5399</v>
      </c>
      <c r="G31" s="124" t="s">
        <v>5303</v>
      </c>
      <c r="H31" s="8" t="s">
        <v>5400</v>
      </c>
      <c r="I31" s="11"/>
      <c r="J31" s="125" t="s">
        <v>5401</v>
      </c>
      <c r="K31" s="14"/>
      <c r="L31" s="14"/>
      <c r="M31" s="14"/>
      <c r="N31" s="14"/>
      <c r="O31" s="13"/>
      <c r="P31" s="14"/>
      <c r="Q31" s="14"/>
      <c r="R31" s="14"/>
      <c r="S31" s="14"/>
      <c r="T31" s="14"/>
      <c r="U31" s="14"/>
      <c r="V31" s="14"/>
      <c r="W31" s="14"/>
    </row>
    <row r="32" ht="97.5" customHeight="1">
      <c r="A32" s="8" t="s">
        <v>5402</v>
      </c>
      <c r="B32" s="8" t="s">
        <v>4275</v>
      </c>
      <c r="C32" s="11"/>
      <c r="D32" s="11"/>
      <c r="E32" s="12"/>
      <c r="F32" s="131" t="s">
        <v>5403</v>
      </c>
      <c r="G32" s="124" t="s">
        <v>5303</v>
      </c>
      <c r="H32" s="8" t="s">
        <v>5404</v>
      </c>
      <c r="I32" s="11" t="s">
        <v>5405</v>
      </c>
      <c r="J32" s="125" t="s">
        <v>5406</v>
      </c>
      <c r="K32" s="14"/>
      <c r="L32" s="14"/>
      <c r="M32" s="14"/>
      <c r="N32" s="14"/>
      <c r="O32" s="13"/>
      <c r="P32" s="14"/>
      <c r="Q32" s="14"/>
      <c r="R32" s="14"/>
      <c r="S32" s="14"/>
      <c r="T32" s="14"/>
      <c r="U32" s="14"/>
      <c r="V32" s="14"/>
      <c r="W32" s="14"/>
    </row>
    <row r="33" ht="97.5" customHeight="1">
      <c r="A33" s="8" t="s">
        <v>5407</v>
      </c>
      <c r="B33" s="8" t="s">
        <v>4275</v>
      </c>
      <c r="C33" s="11"/>
      <c r="D33" s="11"/>
      <c r="E33" s="9"/>
      <c r="F33" s="132" t="s">
        <v>5408</v>
      </c>
      <c r="G33" s="124" t="s">
        <v>5303</v>
      </c>
      <c r="H33" s="8" t="s">
        <v>5409</v>
      </c>
      <c r="I33" s="11" t="s">
        <v>5410</v>
      </c>
      <c r="J33" s="125" t="s">
        <v>5411</v>
      </c>
      <c r="K33" s="14"/>
      <c r="L33" s="14"/>
      <c r="M33" s="14"/>
      <c r="N33" s="14"/>
      <c r="O33" s="13"/>
      <c r="P33" s="14"/>
      <c r="Q33" s="14"/>
      <c r="R33" s="14"/>
      <c r="S33" s="14"/>
      <c r="T33" s="14"/>
      <c r="U33" s="14"/>
      <c r="V33" s="14"/>
      <c r="W33" s="14"/>
    </row>
    <row r="34">
      <c r="A34" s="8" t="s">
        <v>5412</v>
      </c>
      <c r="B34" s="8" t="s">
        <v>4338</v>
      </c>
      <c r="C34" s="11"/>
      <c r="D34" s="11"/>
      <c r="E34" s="12"/>
      <c r="F34" s="133" t="s">
        <v>5413</v>
      </c>
      <c r="G34" s="124" t="s">
        <v>5303</v>
      </c>
      <c r="H34" s="8" t="s">
        <v>5414</v>
      </c>
      <c r="I34" s="11" t="s">
        <v>5415</v>
      </c>
      <c r="J34" s="125" t="s">
        <v>5416</v>
      </c>
      <c r="K34" s="14"/>
      <c r="L34" s="14"/>
      <c r="M34" s="14"/>
      <c r="N34" s="14"/>
      <c r="O34" s="13"/>
      <c r="P34" s="14"/>
      <c r="Q34" s="14"/>
      <c r="R34" s="14"/>
      <c r="S34" s="14"/>
      <c r="T34" s="14"/>
      <c r="U34" s="14"/>
      <c r="V34" s="14"/>
      <c r="W34" s="14"/>
    </row>
    <row r="35">
      <c r="A35" s="8" t="s">
        <v>5417</v>
      </c>
      <c r="B35" s="8" t="s">
        <v>4338</v>
      </c>
      <c r="C35" s="11"/>
      <c r="D35" s="11"/>
      <c r="E35" s="12"/>
      <c r="F35" s="134" t="s">
        <v>5418</v>
      </c>
      <c r="G35" s="124" t="s">
        <v>5303</v>
      </c>
      <c r="H35" s="8" t="s">
        <v>5419</v>
      </c>
      <c r="I35" s="11" t="s">
        <v>5420</v>
      </c>
      <c r="J35" s="130" t="s">
        <v>5421</v>
      </c>
      <c r="K35" s="14"/>
      <c r="L35" s="14"/>
      <c r="M35" s="14"/>
      <c r="N35" s="14"/>
      <c r="O35" s="13"/>
      <c r="P35" s="14"/>
      <c r="Q35" s="14"/>
      <c r="R35" s="14"/>
      <c r="S35" s="14"/>
      <c r="T35" s="14"/>
      <c r="U35" s="14"/>
      <c r="V35" s="14"/>
      <c r="W35" s="14"/>
    </row>
    <row r="36">
      <c r="A36" s="8" t="s">
        <v>5422</v>
      </c>
      <c r="B36" s="8" t="s">
        <v>4395</v>
      </c>
      <c r="C36" s="11"/>
      <c r="D36" s="11"/>
      <c r="E36" s="12"/>
      <c r="F36" s="133" t="s">
        <v>5423</v>
      </c>
      <c r="G36" s="124" t="s">
        <v>5303</v>
      </c>
      <c r="H36" s="8" t="s">
        <v>5424</v>
      </c>
      <c r="I36" s="11" t="s">
        <v>5425</v>
      </c>
      <c r="J36" s="130" t="s">
        <v>5426</v>
      </c>
      <c r="K36" s="14"/>
      <c r="L36" s="14"/>
      <c r="M36" s="14"/>
      <c r="N36" s="14"/>
      <c r="O36" s="13"/>
      <c r="P36" s="14"/>
      <c r="Q36" s="14"/>
      <c r="R36" s="14"/>
      <c r="S36" s="14"/>
      <c r="T36" s="14"/>
      <c r="U36" s="14"/>
      <c r="V36" s="14"/>
      <c r="W36" s="14"/>
    </row>
    <row r="37">
      <c r="A37" s="8" t="s">
        <v>5422</v>
      </c>
      <c r="B37" s="8" t="s">
        <v>4395</v>
      </c>
      <c r="C37" s="11"/>
      <c r="D37" s="11"/>
      <c r="E37" s="12"/>
      <c r="F37" s="133" t="s">
        <v>5427</v>
      </c>
      <c r="G37" s="124" t="s">
        <v>5303</v>
      </c>
      <c r="H37" s="8" t="s">
        <v>5428</v>
      </c>
      <c r="I37" s="11"/>
      <c r="J37" s="130" t="s">
        <v>5429</v>
      </c>
      <c r="K37" s="14"/>
      <c r="L37" s="14"/>
      <c r="M37" s="14"/>
      <c r="N37" s="14"/>
      <c r="O37" s="13"/>
      <c r="P37" s="14"/>
      <c r="Q37" s="14"/>
      <c r="R37" s="14"/>
      <c r="S37" s="14"/>
      <c r="T37" s="14"/>
      <c r="U37" s="14"/>
      <c r="V37" s="14"/>
      <c r="W37" s="14"/>
    </row>
    <row r="38">
      <c r="A38" s="8" t="s">
        <v>5430</v>
      </c>
      <c r="B38" s="8" t="s">
        <v>5431</v>
      </c>
      <c r="C38" s="11"/>
      <c r="D38" s="11"/>
      <c r="E38" s="8" t="s">
        <v>5432</v>
      </c>
      <c r="F38" s="133" t="s">
        <v>5433</v>
      </c>
      <c r="G38" s="124" t="s">
        <v>5303</v>
      </c>
      <c r="H38" s="8" t="s">
        <v>5434</v>
      </c>
      <c r="I38" s="11"/>
      <c r="J38" s="130" t="s">
        <v>5435</v>
      </c>
      <c r="K38" s="14"/>
      <c r="L38" s="14"/>
      <c r="M38" s="14"/>
      <c r="N38" s="14"/>
      <c r="O38" s="13"/>
      <c r="P38" s="14"/>
      <c r="Q38" s="14"/>
      <c r="R38" s="14"/>
      <c r="S38" s="14"/>
      <c r="T38" s="14"/>
      <c r="U38" s="14"/>
      <c r="V38" s="14"/>
      <c r="W38" s="14"/>
    </row>
    <row r="39">
      <c r="A39" s="8" t="s">
        <v>5412</v>
      </c>
      <c r="B39" s="8" t="s">
        <v>5431</v>
      </c>
      <c r="C39" s="11"/>
      <c r="D39" s="11"/>
      <c r="E39" s="8"/>
      <c r="F39" s="133" t="s">
        <v>5436</v>
      </c>
      <c r="G39" s="124" t="s">
        <v>5303</v>
      </c>
      <c r="H39" s="8" t="s">
        <v>5437</v>
      </c>
      <c r="I39" s="11"/>
      <c r="J39" s="130" t="s">
        <v>5438</v>
      </c>
      <c r="K39" s="14"/>
      <c r="L39" s="14"/>
      <c r="M39" s="14"/>
      <c r="N39" s="14"/>
      <c r="O39" s="13"/>
      <c r="P39" s="14"/>
      <c r="Q39" s="14"/>
      <c r="R39" s="14"/>
      <c r="S39" s="14"/>
      <c r="T39" s="14"/>
      <c r="U39" s="14"/>
      <c r="V39" s="14"/>
      <c r="W39" s="14"/>
    </row>
    <row r="40">
      <c r="A40" s="8" t="s">
        <v>5412</v>
      </c>
      <c r="B40" s="8" t="s">
        <v>5431</v>
      </c>
      <c r="C40" s="11"/>
      <c r="D40" s="11"/>
      <c r="E40" s="8" t="s">
        <v>5439</v>
      </c>
      <c r="F40" s="133" t="s">
        <v>5440</v>
      </c>
      <c r="G40" s="124" t="s">
        <v>5303</v>
      </c>
      <c r="H40" s="8" t="s">
        <v>5441</v>
      </c>
      <c r="I40" s="11"/>
      <c r="J40" s="130" t="s">
        <v>5442</v>
      </c>
      <c r="K40" s="14"/>
      <c r="L40" s="14"/>
      <c r="M40" s="14"/>
      <c r="N40" s="14"/>
      <c r="O40" s="13"/>
      <c r="P40" s="14"/>
      <c r="Q40" s="14"/>
      <c r="R40" s="14"/>
      <c r="S40" s="14"/>
      <c r="T40" s="14"/>
      <c r="U40" s="14"/>
      <c r="V40" s="14"/>
      <c r="W40" s="14"/>
    </row>
    <row r="41">
      <c r="A41" s="8" t="s">
        <v>5417</v>
      </c>
      <c r="B41" s="8" t="s">
        <v>5431</v>
      </c>
      <c r="C41" s="11"/>
      <c r="D41" s="11"/>
      <c r="E41" s="8" t="s">
        <v>5443</v>
      </c>
      <c r="F41" s="133" t="s">
        <v>5444</v>
      </c>
      <c r="G41" s="124" t="s">
        <v>5303</v>
      </c>
      <c r="H41" s="8" t="s">
        <v>5445</v>
      </c>
      <c r="I41" s="11"/>
      <c r="J41" s="130" t="s">
        <v>5446</v>
      </c>
      <c r="K41" s="14"/>
      <c r="L41" s="14"/>
      <c r="M41" s="14"/>
      <c r="N41" s="14"/>
      <c r="O41" s="13"/>
      <c r="P41" s="14"/>
      <c r="Q41" s="14"/>
      <c r="R41" s="14"/>
      <c r="S41" s="14"/>
      <c r="T41" s="14"/>
      <c r="U41" s="14"/>
      <c r="V41" s="14"/>
      <c r="W41" s="14"/>
    </row>
    <row r="42">
      <c r="A42" s="8" t="s">
        <v>5398</v>
      </c>
      <c r="B42" s="8" t="s">
        <v>5447</v>
      </c>
      <c r="C42" s="11"/>
      <c r="D42" s="11"/>
      <c r="E42" s="12"/>
      <c r="F42" s="128" t="s">
        <v>5448</v>
      </c>
      <c r="G42" s="124" t="s">
        <v>5303</v>
      </c>
      <c r="H42" s="8" t="s">
        <v>5449</v>
      </c>
      <c r="I42" s="14"/>
      <c r="J42" s="125" t="s">
        <v>5450</v>
      </c>
      <c r="K42" s="14"/>
      <c r="L42" s="14"/>
      <c r="M42" s="14"/>
      <c r="N42" s="14"/>
      <c r="O42" s="13"/>
      <c r="P42" s="14"/>
      <c r="Q42" s="14"/>
      <c r="R42" s="14"/>
      <c r="S42" s="14"/>
      <c r="T42" s="14"/>
      <c r="U42" s="14"/>
      <c r="V42" s="14"/>
      <c r="W42" s="14"/>
    </row>
    <row r="43">
      <c r="A43" s="8" t="s">
        <v>5407</v>
      </c>
      <c r="B43" s="8" t="s">
        <v>5447</v>
      </c>
      <c r="C43" s="11"/>
      <c r="D43" s="11"/>
      <c r="E43" s="12"/>
      <c r="F43" s="128" t="s">
        <v>5451</v>
      </c>
      <c r="G43" s="124" t="s">
        <v>5303</v>
      </c>
      <c r="H43" s="8" t="s">
        <v>5452</v>
      </c>
      <c r="I43" s="14"/>
      <c r="J43" s="125" t="s">
        <v>5453</v>
      </c>
      <c r="K43" s="14"/>
      <c r="L43" s="14"/>
      <c r="M43" s="14"/>
      <c r="N43" s="14"/>
      <c r="O43" s="13"/>
      <c r="P43" s="14"/>
      <c r="Q43" s="14"/>
      <c r="R43" s="14"/>
      <c r="S43" s="14"/>
      <c r="T43" s="14"/>
      <c r="U43" s="14"/>
      <c r="V43" s="14"/>
      <c r="W43" s="14"/>
    </row>
    <row r="44">
      <c r="A44" s="8" t="s">
        <v>5398</v>
      </c>
      <c r="B44" s="8" t="s">
        <v>5447</v>
      </c>
      <c r="C44" s="11"/>
      <c r="D44" s="11"/>
      <c r="E44" s="12"/>
      <c r="F44" s="128" t="s">
        <v>5454</v>
      </c>
      <c r="G44" s="124" t="s">
        <v>5303</v>
      </c>
      <c r="H44" s="8" t="s">
        <v>5455</v>
      </c>
      <c r="I44" s="14"/>
      <c r="J44" s="125" t="s">
        <v>5456</v>
      </c>
      <c r="K44" s="14"/>
      <c r="L44" s="14"/>
      <c r="M44" s="14"/>
      <c r="N44" s="14"/>
      <c r="O44" s="13"/>
      <c r="P44" s="14"/>
      <c r="Q44" s="14"/>
      <c r="R44" s="14"/>
      <c r="S44" s="14"/>
      <c r="T44" s="14"/>
      <c r="U44" s="14"/>
      <c r="V44" s="14"/>
      <c r="W44" s="14"/>
    </row>
    <row r="45">
      <c r="A45" s="8" t="s">
        <v>5457</v>
      </c>
      <c r="B45" s="8" t="s">
        <v>5447</v>
      </c>
      <c r="C45" s="11"/>
      <c r="D45" s="11"/>
      <c r="E45" s="12"/>
      <c r="F45" s="128" t="s">
        <v>5458</v>
      </c>
      <c r="G45" s="124" t="s">
        <v>5303</v>
      </c>
      <c r="H45" s="8" t="s">
        <v>5459</v>
      </c>
      <c r="I45" s="14"/>
      <c r="J45" s="125" t="s">
        <v>5460</v>
      </c>
      <c r="K45" s="14"/>
      <c r="L45" s="14"/>
      <c r="M45" s="14"/>
      <c r="N45" s="14"/>
      <c r="O45" s="13"/>
      <c r="P45" s="14"/>
      <c r="Q45" s="14"/>
      <c r="R45" s="14"/>
      <c r="S45" s="14"/>
      <c r="T45" s="14"/>
      <c r="U45" s="14"/>
      <c r="V45" s="14"/>
      <c r="W45" s="14"/>
    </row>
    <row r="46">
      <c r="A46" s="8" t="s">
        <v>5461</v>
      </c>
      <c r="B46" s="8" t="s">
        <v>5447</v>
      </c>
      <c r="C46" s="11"/>
      <c r="D46" s="11"/>
      <c r="E46" s="12"/>
      <c r="F46" s="128" t="s">
        <v>5462</v>
      </c>
      <c r="G46" s="124" t="s">
        <v>5303</v>
      </c>
      <c r="H46" s="8" t="s">
        <v>5463</v>
      </c>
      <c r="I46" s="14"/>
      <c r="J46" s="125" t="s">
        <v>5464</v>
      </c>
      <c r="K46" s="14"/>
      <c r="L46" s="14"/>
      <c r="M46" s="14"/>
      <c r="N46" s="14"/>
      <c r="O46" s="13"/>
      <c r="P46" s="14"/>
      <c r="Q46" s="14"/>
      <c r="R46" s="14"/>
      <c r="S46" s="14"/>
      <c r="T46" s="14"/>
      <c r="U46" s="14"/>
      <c r="V46" s="14"/>
      <c r="W46" s="14"/>
    </row>
    <row r="47">
      <c r="A47" s="8" t="s">
        <v>5465</v>
      </c>
      <c r="B47" s="8" t="s">
        <v>5447</v>
      </c>
      <c r="C47" s="11"/>
      <c r="D47" s="11"/>
      <c r="E47" s="12"/>
      <c r="F47" s="128" t="s">
        <v>5466</v>
      </c>
      <c r="G47" s="124" t="s">
        <v>5303</v>
      </c>
      <c r="H47" s="8" t="s">
        <v>5467</v>
      </c>
      <c r="I47" s="14"/>
      <c r="J47" s="125" t="s">
        <v>5468</v>
      </c>
      <c r="K47" s="14"/>
      <c r="L47" s="14"/>
      <c r="M47" s="14"/>
      <c r="N47" s="14"/>
      <c r="O47" s="13"/>
      <c r="P47" s="14"/>
      <c r="Q47" s="14"/>
      <c r="R47" s="14"/>
      <c r="S47" s="14"/>
      <c r="T47" s="14"/>
      <c r="U47" s="14"/>
      <c r="V47" s="14"/>
      <c r="W47" s="14"/>
    </row>
    <row r="48">
      <c r="A48" s="8" t="s">
        <v>5469</v>
      </c>
      <c r="B48" s="8" t="s">
        <v>5447</v>
      </c>
      <c r="C48" s="11"/>
      <c r="D48" s="11"/>
      <c r="E48" s="12"/>
      <c r="F48" s="128" t="s">
        <v>5470</v>
      </c>
      <c r="G48" s="124" t="s">
        <v>5303</v>
      </c>
      <c r="H48" s="8" t="s">
        <v>5471</v>
      </c>
      <c r="I48" s="14"/>
      <c r="J48" s="125" t="s">
        <v>5472</v>
      </c>
      <c r="K48" s="14"/>
      <c r="L48" s="14"/>
      <c r="M48" s="14"/>
      <c r="N48" s="14"/>
      <c r="O48" s="13"/>
      <c r="P48" s="14"/>
      <c r="Q48" s="14"/>
      <c r="R48" s="14"/>
      <c r="S48" s="14"/>
      <c r="T48" s="14"/>
      <c r="U48" s="14"/>
      <c r="V48" s="14"/>
      <c r="W48" s="14"/>
    </row>
    <row r="49">
      <c r="A49" s="8" t="s">
        <v>5473</v>
      </c>
      <c r="B49" s="8" t="s">
        <v>5474</v>
      </c>
      <c r="C49" s="11"/>
      <c r="D49" s="11"/>
      <c r="E49" s="9" t="s">
        <v>5475</v>
      </c>
      <c r="F49" s="132" t="s">
        <v>5476</v>
      </c>
      <c r="G49" s="124" t="s">
        <v>5303</v>
      </c>
      <c r="H49" s="8" t="s">
        <v>5477</v>
      </c>
      <c r="I49" s="14"/>
      <c r="J49" s="130" t="s">
        <v>5478</v>
      </c>
      <c r="K49" s="14"/>
      <c r="L49" s="14"/>
      <c r="M49" s="14"/>
      <c r="N49" s="14"/>
      <c r="O49" s="13"/>
      <c r="P49" s="14"/>
      <c r="Q49" s="14"/>
      <c r="R49" s="14"/>
      <c r="S49" s="14"/>
      <c r="T49" s="14"/>
      <c r="U49" s="14"/>
      <c r="V49" s="14"/>
      <c r="W49" s="14"/>
    </row>
    <row r="50">
      <c r="A50" s="8" t="s">
        <v>5479</v>
      </c>
      <c r="B50" s="8" t="s">
        <v>5480</v>
      </c>
      <c r="C50" s="11"/>
      <c r="D50" s="11"/>
      <c r="E50" s="9" t="s">
        <v>5481</v>
      </c>
      <c r="F50" s="132" t="s">
        <v>5482</v>
      </c>
      <c r="G50" s="124" t="s">
        <v>5303</v>
      </c>
      <c r="H50" s="8" t="s">
        <v>5483</v>
      </c>
      <c r="I50" s="14"/>
      <c r="J50" s="130" t="s">
        <v>5484</v>
      </c>
      <c r="K50" s="14"/>
      <c r="L50" s="14"/>
      <c r="M50" s="14"/>
      <c r="N50" s="14"/>
      <c r="O50" s="13"/>
      <c r="P50" s="14"/>
      <c r="Q50" s="14"/>
      <c r="R50" s="14"/>
      <c r="S50" s="14"/>
      <c r="T50" s="14"/>
      <c r="U50" s="14"/>
      <c r="V50" s="14"/>
      <c r="W50" s="14"/>
    </row>
    <row r="51">
      <c r="A51" s="8" t="s">
        <v>5479</v>
      </c>
      <c r="B51" s="8" t="s">
        <v>5480</v>
      </c>
      <c r="C51" s="11"/>
      <c r="D51" s="11"/>
      <c r="E51" s="9" t="s">
        <v>5485</v>
      </c>
      <c r="F51" s="132" t="s">
        <v>5486</v>
      </c>
      <c r="G51" s="124" t="s">
        <v>5303</v>
      </c>
      <c r="H51" s="8" t="s">
        <v>5487</v>
      </c>
      <c r="I51" s="14"/>
      <c r="J51" s="125" t="s">
        <v>5488</v>
      </c>
      <c r="K51" s="14"/>
      <c r="L51" s="14"/>
      <c r="M51" s="14"/>
      <c r="N51" s="14"/>
      <c r="O51" s="13"/>
      <c r="P51" s="14"/>
      <c r="Q51" s="14"/>
      <c r="R51" s="14"/>
      <c r="S51" s="14"/>
      <c r="T51" s="14"/>
      <c r="U51" s="14"/>
      <c r="V51" s="14"/>
      <c r="W51" s="14"/>
    </row>
    <row r="52">
      <c r="C52" s="11"/>
      <c r="D52" s="11"/>
      <c r="E52" s="9" t="s">
        <v>5489</v>
      </c>
      <c r="F52" s="132" t="s">
        <v>5486</v>
      </c>
      <c r="G52" s="124" t="s">
        <v>5303</v>
      </c>
      <c r="H52" s="8" t="s">
        <v>5490</v>
      </c>
      <c r="I52" s="14"/>
      <c r="J52" s="125" t="s">
        <v>5491</v>
      </c>
      <c r="K52" s="14"/>
      <c r="L52" s="14"/>
      <c r="M52" s="14"/>
      <c r="N52" s="14"/>
      <c r="O52" s="13"/>
      <c r="P52" s="14"/>
      <c r="Q52" s="14"/>
      <c r="R52" s="14"/>
      <c r="S52" s="14"/>
      <c r="T52" s="14"/>
      <c r="U52" s="14"/>
      <c r="V52" s="14"/>
      <c r="W52" s="14"/>
    </row>
    <row r="53">
      <c r="A53" s="8" t="s">
        <v>5492</v>
      </c>
      <c r="B53" s="8" t="s">
        <v>5493</v>
      </c>
      <c r="C53" s="11"/>
      <c r="D53" s="11"/>
      <c r="E53" s="12"/>
      <c r="F53" s="132" t="s">
        <v>5494</v>
      </c>
      <c r="G53" s="124" t="s">
        <v>5303</v>
      </c>
      <c r="H53" s="8" t="s">
        <v>5495</v>
      </c>
      <c r="I53" s="60"/>
      <c r="J53" s="125" t="s">
        <v>5496</v>
      </c>
      <c r="K53" s="14"/>
      <c r="L53" s="14"/>
      <c r="M53" s="14"/>
      <c r="N53" s="14"/>
      <c r="O53" s="13"/>
      <c r="P53" s="14"/>
      <c r="Q53" s="14"/>
      <c r="R53" s="14"/>
      <c r="S53" s="14"/>
      <c r="T53" s="14"/>
      <c r="U53" s="14"/>
      <c r="V53" s="14"/>
      <c r="W53" s="14"/>
    </row>
    <row r="54">
      <c r="C54" s="11"/>
      <c r="D54" s="11"/>
      <c r="E54" s="12"/>
      <c r="F54" s="132" t="s">
        <v>5494</v>
      </c>
      <c r="G54" s="124" t="s">
        <v>5303</v>
      </c>
      <c r="H54" s="8" t="s">
        <v>5497</v>
      </c>
      <c r="I54" s="60"/>
      <c r="J54" s="125" t="s">
        <v>5498</v>
      </c>
      <c r="K54" s="14"/>
      <c r="L54" s="14"/>
      <c r="M54" s="14"/>
      <c r="N54" s="14"/>
      <c r="O54" s="13"/>
      <c r="P54" s="14"/>
      <c r="Q54" s="14"/>
      <c r="R54" s="14"/>
      <c r="S54" s="14"/>
      <c r="T54" s="14"/>
      <c r="U54" s="14"/>
      <c r="V54" s="14"/>
      <c r="W54" s="14"/>
    </row>
    <row r="55">
      <c r="C55" s="11"/>
      <c r="D55" s="11"/>
      <c r="E55" s="12"/>
      <c r="F55" s="132" t="s">
        <v>5494</v>
      </c>
      <c r="G55" s="124" t="s">
        <v>5303</v>
      </c>
      <c r="H55" s="8" t="s">
        <v>5499</v>
      </c>
      <c r="I55" s="60"/>
      <c r="J55" s="125" t="s">
        <v>5500</v>
      </c>
      <c r="K55" s="14"/>
      <c r="L55" s="14"/>
      <c r="M55" s="14"/>
      <c r="N55" s="14"/>
      <c r="O55" s="13"/>
      <c r="P55" s="14"/>
      <c r="Q55" s="14"/>
      <c r="R55" s="14"/>
      <c r="S55" s="14"/>
      <c r="T55" s="14"/>
      <c r="U55" s="14"/>
      <c r="V55" s="14"/>
      <c r="W55" s="14"/>
    </row>
    <row r="56">
      <c r="A56" s="8" t="s">
        <v>5501</v>
      </c>
      <c r="B56" s="8" t="s">
        <v>5493</v>
      </c>
      <c r="C56" s="11"/>
      <c r="D56" s="11"/>
      <c r="E56" s="12"/>
      <c r="F56" s="132" t="s">
        <v>5502</v>
      </c>
      <c r="G56" s="124" t="s">
        <v>5303</v>
      </c>
      <c r="H56" s="8" t="s">
        <v>5503</v>
      </c>
      <c r="I56" s="14"/>
      <c r="J56" s="125" t="s">
        <v>5504</v>
      </c>
      <c r="K56" s="14"/>
      <c r="L56" s="14"/>
      <c r="M56" s="14"/>
      <c r="N56" s="14"/>
      <c r="O56" s="13"/>
      <c r="P56" s="14"/>
      <c r="Q56" s="14"/>
      <c r="R56" s="14"/>
      <c r="S56" s="14"/>
      <c r="T56" s="14"/>
      <c r="U56" s="14"/>
      <c r="V56" s="14"/>
      <c r="W56" s="14"/>
    </row>
    <row r="57">
      <c r="C57" s="11"/>
      <c r="D57" s="11"/>
      <c r="E57" s="12"/>
      <c r="F57" s="132" t="s">
        <v>5502</v>
      </c>
      <c r="G57" s="124" t="s">
        <v>5303</v>
      </c>
      <c r="H57" s="8" t="s">
        <v>5505</v>
      </c>
      <c r="I57" s="14"/>
      <c r="J57" s="125" t="s">
        <v>5506</v>
      </c>
      <c r="K57" s="14"/>
      <c r="L57" s="14"/>
      <c r="M57" s="14"/>
      <c r="N57" s="14"/>
      <c r="O57" s="13"/>
      <c r="P57" s="14"/>
      <c r="Q57" s="14"/>
      <c r="R57" s="14"/>
      <c r="S57" s="14"/>
      <c r="T57" s="14"/>
      <c r="U57" s="14"/>
      <c r="V57" s="14"/>
      <c r="W57" s="14"/>
    </row>
    <row r="58">
      <c r="C58" s="11"/>
      <c r="D58" s="11"/>
      <c r="E58" s="12"/>
      <c r="F58" s="132" t="s">
        <v>5502</v>
      </c>
      <c r="G58" s="124" t="s">
        <v>5303</v>
      </c>
      <c r="H58" s="8" t="s">
        <v>5507</v>
      </c>
      <c r="I58" s="14"/>
      <c r="J58" s="125" t="s">
        <v>5508</v>
      </c>
      <c r="K58" s="14"/>
      <c r="L58" s="14"/>
      <c r="M58" s="14"/>
      <c r="N58" s="14"/>
      <c r="O58" s="13"/>
      <c r="P58" s="14"/>
      <c r="Q58" s="14"/>
      <c r="R58" s="14"/>
      <c r="S58" s="14"/>
      <c r="T58" s="14"/>
      <c r="U58" s="14"/>
      <c r="V58" s="14"/>
      <c r="W58" s="14"/>
    </row>
    <row r="59">
      <c r="A59" s="8" t="s">
        <v>5509</v>
      </c>
      <c r="B59" s="8" t="s">
        <v>5493</v>
      </c>
      <c r="C59" s="11"/>
      <c r="D59" s="11"/>
      <c r="E59" s="12"/>
      <c r="F59" s="132" t="s">
        <v>5510</v>
      </c>
      <c r="G59" s="124" t="s">
        <v>5303</v>
      </c>
      <c r="H59" s="8" t="s">
        <v>5511</v>
      </c>
      <c r="I59" s="14"/>
      <c r="J59" s="125" t="s">
        <v>5512</v>
      </c>
      <c r="K59" s="14"/>
      <c r="L59" s="14"/>
      <c r="M59" s="14"/>
      <c r="N59" s="14"/>
      <c r="O59" s="13"/>
      <c r="P59" s="14"/>
      <c r="Q59" s="14"/>
      <c r="R59" s="14"/>
      <c r="S59" s="14"/>
      <c r="T59" s="14"/>
      <c r="U59" s="14"/>
      <c r="V59" s="14"/>
      <c r="W59" s="14"/>
    </row>
    <row r="60">
      <c r="C60" s="11"/>
      <c r="D60" s="11"/>
      <c r="E60" s="12"/>
      <c r="F60" s="132" t="s">
        <v>5510</v>
      </c>
      <c r="G60" s="124" t="s">
        <v>5303</v>
      </c>
      <c r="H60" s="8" t="s">
        <v>5513</v>
      </c>
      <c r="I60" s="14"/>
      <c r="J60" s="125" t="s">
        <v>5514</v>
      </c>
      <c r="K60" s="14"/>
      <c r="L60" s="14"/>
      <c r="M60" s="14"/>
      <c r="N60" s="14"/>
      <c r="O60" s="13"/>
      <c r="P60" s="14"/>
      <c r="Q60" s="14"/>
      <c r="R60" s="14"/>
      <c r="S60" s="14"/>
      <c r="T60" s="14"/>
      <c r="U60" s="14"/>
      <c r="V60" s="14"/>
      <c r="W60" s="14"/>
    </row>
    <row r="61">
      <c r="C61" s="11"/>
      <c r="D61" s="11"/>
      <c r="E61" s="12"/>
      <c r="F61" s="132" t="s">
        <v>5510</v>
      </c>
      <c r="G61" s="124" t="s">
        <v>5303</v>
      </c>
      <c r="H61" s="8" t="s">
        <v>5515</v>
      </c>
      <c r="I61" s="14"/>
      <c r="J61" s="125" t="s">
        <v>5516</v>
      </c>
      <c r="K61" s="14"/>
      <c r="L61" s="14"/>
      <c r="M61" s="14"/>
      <c r="N61" s="14"/>
      <c r="O61" s="13"/>
      <c r="P61" s="14"/>
      <c r="Q61" s="14"/>
      <c r="R61" s="14"/>
      <c r="S61" s="14"/>
      <c r="T61" s="14"/>
      <c r="U61" s="14"/>
      <c r="V61" s="14"/>
      <c r="W61" s="14"/>
    </row>
    <row r="62">
      <c r="A62" s="8" t="s">
        <v>5517</v>
      </c>
      <c r="B62" s="8" t="s">
        <v>3404</v>
      </c>
      <c r="C62" s="11"/>
      <c r="D62" s="11"/>
      <c r="E62" s="12"/>
      <c r="F62" s="132" t="s">
        <v>5518</v>
      </c>
      <c r="G62" s="124" t="s">
        <v>5303</v>
      </c>
      <c r="H62" s="8" t="s">
        <v>5519</v>
      </c>
      <c r="I62" s="14"/>
      <c r="J62" s="125" t="s">
        <v>5520</v>
      </c>
      <c r="K62" s="14"/>
      <c r="L62" s="14"/>
      <c r="M62" s="14"/>
      <c r="N62" s="14"/>
      <c r="O62" s="13"/>
      <c r="P62" s="14"/>
      <c r="Q62" s="14"/>
      <c r="R62" s="14"/>
      <c r="S62" s="14"/>
      <c r="T62" s="14"/>
      <c r="U62" s="14"/>
      <c r="V62" s="14"/>
      <c r="W62" s="14"/>
    </row>
    <row r="63">
      <c r="C63" s="11"/>
      <c r="D63" s="11"/>
      <c r="E63" s="12"/>
      <c r="F63" s="132" t="s">
        <v>5518</v>
      </c>
      <c r="G63" s="124" t="s">
        <v>5303</v>
      </c>
      <c r="H63" s="8" t="s">
        <v>5521</v>
      </c>
      <c r="I63" s="14"/>
      <c r="J63" s="125" t="s">
        <v>5522</v>
      </c>
      <c r="K63" s="14"/>
      <c r="L63" s="14"/>
      <c r="M63" s="14"/>
      <c r="N63" s="14"/>
      <c r="O63" s="13"/>
      <c r="P63" s="14"/>
      <c r="Q63" s="14"/>
      <c r="R63" s="14"/>
      <c r="S63" s="14"/>
      <c r="T63" s="14"/>
      <c r="U63" s="14"/>
      <c r="V63" s="14"/>
      <c r="W63" s="14"/>
    </row>
    <row r="64">
      <c r="C64" s="11"/>
      <c r="D64" s="11"/>
      <c r="E64" s="12"/>
      <c r="F64" s="132" t="s">
        <v>5518</v>
      </c>
      <c r="G64" s="124" t="s">
        <v>5303</v>
      </c>
      <c r="H64" s="8" t="s">
        <v>5523</v>
      </c>
      <c r="I64" s="14"/>
      <c r="J64" s="125" t="s">
        <v>5524</v>
      </c>
      <c r="K64" s="14"/>
      <c r="L64" s="14"/>
      <c r="M64" s="14"/>
      <c r="N64" s="14"/>
      <c r="O64" s="13"/>
      <c r="P64" s="14"/>
      <c r="Q64" s="14"/>
      <c r="R64" s="14"/>
      <c r="S64" s="14"/>
      <c r="T64" s="14"/>
      <c r="U64" s="14"/>
      <c r="V64" s="14"/>
      <c r="W64" s="14"/>
    </row>
    <row r="65">
      <c r="A65" s="8" t="s">
        <v>5525</v>
      </c>
      <c r="B65" s="8" t="s">
        <v>3404</v>
      </c>
      <c r="C65" s="10"/>
      <c r="D65" s="10"/>
      <c r="E65" s="12"/>
      <c r="F65" s="52" t="s">
        <v>5526</v>
      </c>
      <c r="G65" s="124" t="s">
        <v>5303</v>
      </c>
      <c r="H65" s="8" t="s">
        <v>5527</v>
      </c>
      <c r="I65" s="14"/>
      <c r="J65" s="125" t="s">
        <v>5528</v>
      </c>
      <c r="K65" s="14"/>
      <c r="L65" s="14"/>
      <c r="M65" s="14"/>
      <c r="N65" s="14"/>
      <c r="O65" s="13"/>
      <c r="P65" s="14"/>
      <c r="Q65" s="14"/>
      <c r="R65" s="14"/>
      <c r="S65" s="14"/>
      <c r="T65" s="14"/>
      <c r="U65" s="14"/>
      <c r="V65" s="14"/>
      <c r="W65" s="14"/>
    </row>
    <row r="66">
      <c r="C66" s="10"/>
      <c r="D66" s="10"/>
      <c r="E66" s="12"/>
      <c r="F66" s="52" t="s">
        <v>5526</v>
      </c>
      <c r="G66" s="124" t="s">
        <v>5303</v>
      </c>
      <c r="H66" s="8" t="s">
        <v>5529</v>
      </c>
      <c r="I66" s="14"/>
      <c r="J66" s="125" t="s">
        <v>5530</v>
      </c>
      <c r="K66" s="14"/>
      <c r="L66" s="14"/>
      <c r="M66" s="14"/>
      <c r="N66" s="14"/>
      <c r="O66" s="13"/>
      <c r="P66" s="14"/>
      <c r="Q66" s="14"/>
      <c r="R66" s="14"/>
      <c r="S66" s="14"/>
      <c r="T66" s="14"/>
      <c r="U66" s="14"/>
      <c r="V66" s="14"/>
      <c r="W66" s="14"/>
    </row>
    <row r="67">
      <c r="C67" s="10"/>
      <c r="D67" s="10"/>
      <c r="E67" s="12"/>
      <c r="F67" s="52" t="s">
        <v>5526</v>
      </c>
      <c r="G67" s="124" t="s">
        <v>5303</v>
      </c>
      <c r="H67" s="8" t="s">
        <v>5531</v>
      </c>
      <c r="I67" s="14"/>
      <c r="J67" s="125" t="s">
        <v>5532</v>
      </c>
      <c r="K67" s="14"/>
      <c r="L67" s="14"/>
      <c r="M67" s="14"/>
      <c r="N67" s="14"/>
      <c r="O67" s="13"/>
      <c r="P67" s="14"/>
      <c r="Q67" s="14"/>
      <c r="R67" s="14"/>
      <c r="S67" s="14"/>
      <c r="T67" s="14"/>
      <c r="U67" s="14"/>
      <c r="V67" s="14"/>
      <c r="W67" s="14"/>
    </row>
    <row r="68">
      <c r="A68" s="8" t="s">
        <v>5533</v>
      </c>
      <c r="B68" s="8" t="s">
        <v>3404</v>
      </c>
      <c r="C68" s="14"/>
      <c r="D68" s="10"/>
      <c r="E68" s="12"/>
      <c r="F68" s="52" t="s">
        <v>5534</v>
      </c>
      <c r="G68" s="124" t="s">
        <v>5303</v>
      </c>
      <c r="H68" s="8" t="s">
        <v>5535</v>
      </c>
      <c r="I68" s="14"/>
      <c r="J68" s="125" t="s">
        <v>5536</v>
      </c>
      <c r="K68" s="14"/>
      <c r="L68" s="14"/>
      <c r="M68" s="14"/>
      <c r="N68" s="14"/>
      <c r="O68" s="13"/>
      <c r="P68" s="14"/>
      <c r="Q68" s="14"/>
      <c r="R68" s="14"/>
      <c r="S68" s="14"/>
      <c r="T68" s="14"/>
      <c r="U68" s="14"/>
      <c r="V68" s="14"/>
      <c r="W68" s="14"/>
    </row>
    <row r="69">
      <c r="C69" s="14"/>
      <c r="D69" s="10"/>
      <c r="E69" s="12"/>
      <c r="F69" s="52" t="s">
        <v>5534</v>
      </c>
      <c r="G69" s="124" t="s">
        <v>5303</v>
      </c>
      <c r="H69" s="8" t="s">
        <v>5537</v>
      </c>
      <c r="I69" s="14"/>
      <c r="J69" s="125" t="s">
        <v>5538</v>
      </c>
      <c r="K69" s="14"/>
      <c r="L69" s="14"/>
      <c r="M69" s="14"/>
      <c r="N69" s="14"/>
      <c r="O69" s="13"/>
      <c r="P69" s="14"/>
      <c r="Q69" s="14"/>
      <c r="R69" s="14"/>
      <c r="S69" s="14"/>
      <c r="T69" s="14"/>
      <c r="U69" s="14"/>
      <c r="V69" s="14"/>
      <c r="W69" s="14"/>
    </row>
    <row r="70">
      <c r="C70" s="14"/>
      <c r="D70" s="10"/>
      <c r="E70" s="12"/>
      <c r="F70" s="52" t="s">
        <v>5534</v>
      </c>
      <c r="G70" s="124" t="s">
        <v>5303</v>
      </c>
      <c r="H70" s="8" t="s">
        <v>5539</v>
      </c>
      <c r="I70" s="14"/>
      <c r="J70" s="125" t="s">
        <v>5540</v>
      </c>
      <c r="K70" s="14"/>
      <c r="L70" s="14"/>
      <c r="M70" s="14"/>
      <c r="N70" s="14"/>
      <c r="O70" s="13"/>
      <c r="P70" s="14"/>
      <c r="Q70" s="14"/>
      <c r="R70" s="14"/>
      <c r="S70" s="14"/>
      <c r="T70" s="14"/>
      <c r="U70" s="14"/>
      <c r="V70" s="14"/>
      <c r="W70" s="14"/>
    </row>
    <row r="71">
      <c r="A71" s="8" t="s">
        <v>5541</v>
      </c>
      <c r="B71" s="8" t="s">
        <v>3404</v>
      </c>
      <c r="C71" s="14"/>
      <c r="D71" s="14"/>
      <c r="E71" s="12"/>
      <c r="F71" s="52" t="s">
        <v>5526</v>
      </c>
      <c r="G71" s="124" t="s">
        <v>5303</v>
      </c>
      <c r="H71" s="8" t="s">
        <v>5542</v>
      </c>
      <c r="I71" s="14"/>
      <c r="J71" s="125" t="s">
        <v>5543</v>
      </c>
      <c r="K71" s="14"/>
      <c r="L71" s="14"/>
      <c r="M71" s="14"/>
      <c r="N71" s="14"/>
      <c r="O71" s="13"/>
      <c r="P71" s="14"/>
      <c r="Q71" s="14"/>
      <c r="R71" s="14"/>
      <c r="S71" s="14"/>
      <c r="T71" s="14"/>
      <c r="U71" s="14"/>
      <c r="V71" s="14"/>
      <c r="W71" s="14"/>
    </row>
    <row r="72">
      <c r="C72" s="14"/>
      <c r="D72" s="14"/>
      <c r="E72" s="12"/>
      <c r="F72" s="52" t="s">
        <v>5526</v>
      </c>
      <c r="G72" s="124" t="s">
        <v>5303</v>
      </c>
      <c r="H72" s="8" t="s">
        <v>5544</v>
      </c>
      <c r="I72" s="14"/>
      <c r="J72" s="125" t="s">
        <v>5545</v>
      </c>
      <c r="K72" s="14"/>
      <c r="L72" s="14"/>
      <c r="M72" s="14"/>
      <c r="N72" s="14"/>
      <c r="O72" s="13"/>
      <c r="P72" s="14"/>
      <c r="Q72" s="14"/>
      <c r="R72" s="14"/>
      <c r="S72" s="14"/>
      <c r="T72" s="14"/>
      <c r="U72" s="14"/>
      <c r="V72" s="14"/>
      <c r="W72" s="14"/>
    </row>
    <row r="73">
      <c r="C73" s="14"/>
      <c r="D73" s="14"/>
      <c r="E73" s="12"/>
      <c r="F73" s="52" t="s">
        <v>5526</v>
      </c>
      <c r="G73" s="124" t="s">
        <v>5303</v>
      </c>
      <c r="H73" s="8" t="s">
        <v>5546</v>
      </c>
      <c r="I73" s="14"/>
      <c r="J73" s="125" t="s">
        <v>5547</v>
      </c>
      <c r="K73" s="14"/>
      <c r="L73" s="14"/>
      <c r="M73" s="14"/>
      <c r="N73" s="14"/>
      <c r="O73" s="13"/>
      <c r="P73" s="14"/>
      <c r="Q73" s="14"/>
      <c r="R73" s="14"/>
      <c r="S73" s="14"/>
      <c r="T73" s="14"/>
      <c r="U73" s="14"/>
      <c r="V73" s="14"/>
      <c r="W73" s="14"/>
    </row>
    <row r="74">
      <c r="A74" s="8" t="s">
        <v>5548</v>
      </c>
      <c r="B74" s="8" t="s">
        <v>5549</v>
      </c>
      <c r="C74" s="14"/>
      <c r="D74" s="14"/>
      <c r="E74" s="12"/>
      <c r="F74" s="52" t="s">
        <v>5550</v>
      </c>
      <c r="G74" s="124" t="s">
        <v>5303</v>
      </c>
      <c r="H74" s="8" t="s">
        <v>5551</v>
      </c>
      <c r="I74" s="14"/>
      <c r="J74" s="125" t="s">
        <v>5552</v>
      </c>
      <c r="K74" s="14"/>
      <c r="L74" s="14"/>
      <c r="M74" s="14"/>
      <c r="N74" s="14"/>
      <c r="O74" s="13"/>
      <c r="P74" s="14"/>
      <c r="Q74" s="14"/>
      <c r="R74" s="14"/>
      <c r="S74" s="14"/>
      <c r="T74" s="14"/>
      <c r="U74" s="14"/>
      <c r="V74" s="14"/>
      <c r="W74" s="14"/>
    </row>
    <row r="75">
      <c r="A75" s="8" t="s">
        <v>5553</v>
      </c>
      <c r="B75" s="8" t="s">
        <v>5549</v>
      </c>
      <c r="C75" s="14"/>
      <c r="D75" s="14"/>
      <c r="E75" s="12"/>
      <c r="F75" s="52" t="s">
        <v>5554</v>
      </c>
      <c r="G75" s="124" t="s">
        <v>5303</v>
      </c>
      <c r="H75" s="8" t="s">
        <v>5555</v>
      </c>
      <c r="I75" s="14"/>
      <c r="J75" s="125" t="s">
        <v>5556</v>
      </c>
      <c r="K75" s="14"/>
      <c r="L75" s="14"/>
      <c r="M75" s="14"/>
      <c r="N75" s="14"/>
      <c r="O75" s="13"/>
      <c r="P75" s="14"/>
      <c r="Q75" s="14"/>
      <c r="R75" s="14"/>
      <c r="S75" s="14"/>
      <c r="T75" s="14"/>
      <c r="U75" s="14"/>
      <c r="V75" s="14"/>
      <c r="W75" s="14"/>
    </row>
    <row r="76">
      <c r="A76" s="8" t="s">
        <v>5557</v>
      </c>
      <c r="B76" s="8" t="s">
        <v>5549</v>
      </c>
      <c r="C76" s="14"/>
      <c r="D76" s="14"/>
      <c r="E76" s="9"/>
      <c r="F76" s="52" t="s">
        <v>5558</v>
      </c>
      <c r="G76" s="124" t="s">
        <v>5303</v>
      </c>
      <c r="H76" s="8" t="s">
        <v>5559</v>
      </c>
      <c r="I76" s="14"/>
      <c r="J76" s="125" t="s">
        <v>5560</v>
      </c>
      <c r="K76" s="14"/>
      <c r="L76" s="14"/>
      <c r="M76" s="14"/>
      <c r="N76" s="14"/>
      <c r="O76" s="13"/>
      <c r="P76" s="14"/>
      <c r="Q76" s="14"/>
      <c r="R76" s="14"/>
      <c r="S76" s="14"/>
      <c r="T76" s="14"/>
      <c r="U76" s="14"/>
      <c r="V76" s="14"/>
      <c r="W76" s="14"/>
    </row>
    <row r="77">
      <c r="A77" s="8" t="s">
        <v>5561</v>
      </c>
      <c r="B77" s="8" t="s">
        <v>5549</v>
      </c>
      <c r="C77" s="14"/>
      <c r="D77" s="14"/>
      <c r="E77" s="9"/>
      <c r="F77" s="52" t="s">
        <v>5562</v>
      </c>
      <c r="G77" s="124" t="s">
        <v>5303</v>
      </c>
      <c r="H77" s="8" t="s">
        <v>5563</v>
      </c>
      <c r="I77" s="14"/>
      <c r="J77" s="125" t="s">
        <v>5564</v>
      </c>
      <c r="K77" s="14"/>
      <c r="L77" s="14"/>
      <c r="M77" s="14"/>
      <c r="N77" s="14"/>
      <c r="O77" s="13"/>
      <c r="P77" s="14"/>
      <c r="Q77" s="14"/>
      <c r="R77" s="14"/>
      <c r="S77" s="14"/>
      <c r="T77" s="14"/>
      <c r="U77" s="14"/>
      <c r="V77" s="14"/>
      <c r="W77" s="14"/>
    </row>
    <row r="78">
      <c r="A78" s="135" t="s">
        <v>5565</v>
      </c>
      <c r="B78" s="8" t="s">
        <v>3536</v>
      </c>
      <c r="C78" s="14"/>
      <c r="D78" s="14"/>
      <c r="E78" s="9"/>
      <c r="F78" s="136" t="s">
        <v>5565</v>
      </c>
      <c r="G78" s="124" t="s">
        <v>5303</v>
      </c>
      <c r="H78" s="74" t="s">
        <v>5566</v>
      </c>
      <c r="I78" s="14"/>
      <c r="J78" s="125" t="s">
        <v>5567</v>
      </c>
      <c r="K78" s="14"/>
      <c r="L78" s="14"/>
      <c r="M78" s="14"/>
      <c r="N78" s="14"/>
      <c r="O78" s="13"/>
      <c r="P78" s="14"/>
      <c r="Q78" s="14"/>
      <c r="R78" s="14"/>
      <c r="S78" s="14"/>
      <c r="T78" s="14"/>
      <c r="U78" s="14"/>
      <c r="V78" s="14"/>
      <c r="W78" s="14"/>
    </row>
    <row r="79">
      <c r="A79" s="8" t="s">
        <v>5568</v>
      </c>
      <c r="B79" s="8" t="s">
        <v>3536</v>
      </c>
      <c r="C79" s="14"/>
      <c r="D79" s="14"/>
      <c r="E79" s="12"/>
      <c r="F79" s="9" t="s">
        <v>5568</v>
      </c>
      <c r="G79" s="124" t="s">
        <v>5303</v>
      </c>
      <c r="H79" s="74" t="s">
        <v>5569</v>
      </c>
      <c r="I79" s="14"/>
      <c r="J79" s="125" t="s">
        <v>5570</v>
      </c>
      <c r="K79" s="14"/>
      <c r="L79" s="14"/>
      <c r="M79" s="14"/>
      <c r="N79" s="14"/>
      <c r="O79" s="126"/>
      <c r="P79" s="14"/>
      <c r="Q79" s="14"/>
      <c r="R79" s="14"/>
      <c r="S79" s="14"/>
      <c r="T79" s="14"/>
      <c r="U79" s="14"/>
      <c r="V79" s="14"/>
      <c r="W79" s="14"/>
    </row>
    <row r="80">
      <c r="A80" s="8" t="s">
        <v>5571</v>
      </c>
      <c r="B80" s="8" t="s">
        <v>3536</v>
      </c>
      <c r="C80" s="14"/>
      <c r="D80" s="14"/>
      <c r="E80" s="12"/>
      <c r="F80" s="9" t="s">
        <v>5571</v>
      </c>
      <c r="G80" s="124" t="s">
        <v>5303</v>
      </c>
      <c r="H80" s="74" t="s">
        <v>5572</v>
      </c>
      <c r="I80" s="14"/>
      <c r="J80" s="125" t="s">
        <v>5573</v>
      </c>
      <c r="K80" s="14"/>
      <c r="L80" s="14"/>
      <c r="M80" s="14"/>
      <c r="N80" s="14"/>
      <c r="O80" s="13"/>
      <c r="P80" s="14"/>
      <c r="Q80" s="14"/>
      <c r="R80" s="14"/>
      <c r="S80" s="14"/>
      <c r="T80" s="14"/>
      <c r="U80" s="14"/>
      <c r="V80" s="14"/>
      <c r="W80" s="14"/>
    </row>
    <row r="81">
      <c r="A81" s="8" t="s">
        <v>5574</v>
      </c>
      <c r="B81" s="8" t="s">
        <v>3536</v>
      </c>
      <c r="C81" s="14"/>
      <c r="D81" s="10"/>
      <c r="E81" s="9"/>
      <c r="F81" s="9" t="s">
        <v>5574</v>
      </c>
      <c r="G81" s="124" t="s">
        <v>5303</v>
      </c>
      <c r="H81" s="74" t="s">
        <v>5575</v>
      </c>
      <c r="I81" s="14"/>
      <c r="J81" s="125" t="s">
        <v>5576</v>
      </c>
      <c r="K81" s="14"/>
      <c r="L81" s="14"/>
      <c r="M81" s="14"/>
      <c r="N81" s="14"/>
      <c r="O81" s="13"/>
      <c r="P81" s="14"/>
      <c r="Q81" s="14"/>
      <c r="R81" s="14"/>
      <c r="S81" s="14"/>
      <c r="T81" s="14"/>
      <c r="U81" s="14"/>
      <c r="V81" s="14"/>
      <c r="W81" s="14"/>
    </row>
    <row r="82">
      <c r="A82" s="8" t="s">
        <v>5577</v>
      </c>
      <c r="B82" s="8" t="s">
        <v>3536</v>
      </c>
      <c r="C82" s="13"/>
      <c r="D82" s="6"/>
      <c r="E82" s="12"/>
      <c r="F82" s="9" t="s">
        <v>5577</v>
      </c>
      <c r="G82" s="124" t="s">
        <v>5303</v>
      </c>
      <c r="H82" s="74" t="s">
        <v>5578</v>
      </c>
      <c r="I82" s="14"/>
      <c r="J82" s="125" t="s">
        <v>5579</v>
      </c>
      <c r="K82" s="14"/>
      <c r="L82" s="14"/>
      <c r="M82" s="14"/>
      <c r="N82" s="14"/>
      <c r="O82" s="13"/>
      <c r="P82" s="14"/>
      <c r="Q82" s="14"/>
      <c r="R82" s="14"/>
      <c r="S82" s="14"/>
      <c r="T82" s="14"/>
      <c r="U82" s="14"/>
      <c r="V82" s="14"/>
      <c r="W82" s="14"/>
    </row>
    <row r="83">
      <c r="A83" s="8" t="s">
        <v>5580</v>
      </c>
      <c r="B83" s="8" t="s">
        <v>3536</v>
      </c>
      <c r="C83" s="13"/>
      <c r="D83" s="6"/>
      <c r="E83" s="12"/>
      <c r="F83" s="9" t="s">
        <v>5580</v>
      </c>
      <c r="G83" s="124" t="s">
        <v>5303</v>
      </c>
      <c r="H83" s="74" t="s">
        <v>5581</v>
      </c>
      <c r="I83" s="14"/>
      <c r="J83" s="125" t="s">
        <v>5582</v>
      </c>
      <c r="K83" s="14"/>
      <c r="L83" s="14"/>
      <c r="M83" s="14"/>
      <c r="N83" s="14"/>
      <c r="O83" s="13"/>
      <c r="P83" s="14"/>
      <c r="Q83" s="14"/>
      <c r="R83" s="14"/>
      <c r="S83" s="14"/>
      <c r="T83" s="14"/>
      <c r="U83" s="14"/>
      <c r="V83" s="14"/>
      <c r="W83" s="14"/>
    </row>
    <row r="84">
      <c r="A84" s="8" t="s">
        <v>5583</v>
      </c>
      <c r="B84" s="8" t="s">
        <v>3536</v>
      </c>
      <c r="C84" s="14"/>
      <c r="D84" s="10"/>
      <c r="E84" s="12"/>
      <c r="F84" s="9" t="s">
        <v>5583</v>
      </c>
      <c r="G84" s="124" t="s">
        <v>5303</v>
      </c>
      <c r="H84" s="74" t="s">
        <v>5584</v>
      </c>
      <c r="I84" s="14"/>
      <c r="J84" s="125" t="s">
        <v>5585</v>
      </c>
      <c r="K84" s="14"/>
      <c r="L84" s="14"/>
      <c r="M84" s="14"/>
      <c r="N84" s="14"/>
      <c r="O84" s="13"/>
      <c r="P84" s="14"/>
      <c r="Q84" s="14"/>
      <c r="R84" s="14"/>
      <c r="S84" s="14"/>
      <c r="T84" s="14"/>
      <c r="U84" s="14"/>
      <c r="V84" s="14"/>
      <c r="W84" s="14"/>
    </row>
    <row r="85" ht="32.25" customHeight="1">
      <c r="A85" s="8" t="s">
        <v>5586</v>
      </c>
      <c r="B85" s="8" t="s">
        <v>3562</v>
      </c>
      <c r="C85" s="14"/>
      <c r="D85" s="10"/>
      <c r="E85" s="9" t="s">
        <v>5587</v>
      </c>
      <c r="F85" s="9" t="s">
        <v>5588</v>
      </c>
      <c r="G85" s="124" t="s">
        <v>5303</v>
      </c>
      <c r="H85" s="8" t="s">
        <v>5589</v>
      </c>
      <c r="I85" s="11" t="s">
        <v>5590</v>
      </c>
      <c r="J85" s="125" t="s">
        <v>5591</v>
      </c>
      <c r="K85" s="14"/>
      <c r="L85" s="14"/>
      <c r="M85" s="14"/>
      <c r="N85" s="14"/>
      <c r="O85" s="13"/>
      <c r="P85" s="14"/>
      <c r="Q85" s="14"/>
      <c r="R85" s="14"/>
      <c r="S85" s="14"/>
      <c r="T85" s="14"/>
      <c r="U85" s="14"/>
      <c r="V85" s="14"/>
      <c r="W85" s="14"/>
    </row>
    <row r="86" ht="32.25" customHeight="1">
      <c r="C86" s="14"/>
      <c r="D86" s="10"/>
      <c r="E86" s="9" t="s">
        <v>5587</v>
      </c>
      <c r="F86" s="9" t="s">
        <v>5588</v>
      </c>
      <c r="G86" s="124" t="s">
        <v>5303</v>
      </c>
      <c r="H86" s="8" t="s">
        <v>5592</v>
      </c>
      <c r="I86" s="11" t="s">
        <v>5590</v>
      </c>
      <c r="J86" s="125" t="s">
        <v>5593</v>
      </c>
      <c r="K86" s="14"/>
      <c r="L86" s="14"/>
      <c r="M86" s="14"/>
      <c r="N86" s="14"/>
      <c r="O86" s="13"/>
      <c r="P86" s="14"/>
      <c r="Q86" s="14"/>
      <c r="R86" s="14"/>
      <c r="S86" s="14"/>
      <c r="T86" s="14"/>
      <c r="U86" s="14"/>
      <c r="V86" s="14"/>
      <c r="W86" s="14"/>
    </row>
    <row r="87" ht="32.25" customHeight="1">
      <c r="C87" s="14"/>
      <c r="D87" s="10"/>
      <c r="E87" s="9" t="s">
        <v>5587</v>
      </c>
      <c r="F87" s="9" t="s">
        <v>5588</v>
      </c>
      <c r="G87" s="124" t="s">
        <v>5303</v>
      </c>
      <c r="H87" s="8" t="s">
        <v>5594</v>
      </c>
      <c r="I87" s="11" t="s">
        <v>5590</v>
      </c>
      <c r="J87" s="125" t="s">
        <v>5595</v>
      </c>
      <c r="K87" s="14"/>
      <c r="L87" s="14"/>
      <c r="M87" s="14"/>
      <c r="N87" s="14"/>
      <c r="O87" s="13"/>
      <c r="P87" s="14"/>
      <c r="Q87" s="14"/>
      <c r="R87" s="14"/>
      <c r="S87" s="14"/>
      <c r="T87" s="14"/>
      <c r="U87" s="14"/>
      <c r="V87" s="14"/>
      <c r="W87" s="14"/>
    </row>
    <row r="88" ht="33.75" customHeight="1">
      <c r="C88" s="14"/>
      <c r="D88" s="10"/>
      <c r="E88" s="9" t="s">
        <v>5587</v>
      </c>
      <c r="F88" s="9" t="s">
        <v>5588</v>
      </c>
      <c r="G88" s="124" t="s">
        <v>5303</v>
      </c>
      <c r="H88" s="8" t="s">
        <v>5596</v>
      </c>
      <c r="I88" s="11" t="s">
        <v>5590</v>
      </c>
      <c r="J88" s="125" t="s">
        <v>5597</v>
      </c>
      <c r="K88" s="14"/>
      <c r="L88" s="14"/>
      <c r="M88" s="14"/>
      <c r="N88" s="14"/>
      <c r="O88" s="13"/>
      <c r="P88" s="14"/>
      <c r="Q88" s="14"/>
      <c r="R88" s="14"/>
      <c r="S88" s="14"/>
      <c r="T88" s="14"/>
      <c r="U88" s="14"/>
      <c r="V88" s="14"/>
      <c r="W88" s="14"/>
    </row>
    <row r="89" ht="47.25" customHeight="1">
      <c r="A89" s="8" t="s">
        <v>5598</v>
      </c>
      <c r="B89" s="8" t="s">
        <v>3562</v>
      </c>
      <c r="C89" s="14"/>
      <c r="D89" s="10"/>
      <c r="E89" s="9" t="s">
        <v>5599</v>
      </c>
      <c r="F89" s="52" t="s">
        <v>5600</v>
      </c>
      <c r="G89" s="124" t="s">
        <v>5303</v>
      </c>
      <c r="H89" s="8" t="s">
        <v>5601</v>
      </c>
      <c r="I89" s="11" t="s">
        <v>5590</v>
      </c>
      <c r="J89" s="125" t="s">
        <v>5602</v>
      </c>
      <c r="K89" s="14"/>
      <c r="L89" s="14"/>
      <c r="M89" s="14"/>
      <c r="N89" s="14"/>
      <c r="O89" s="13"/>
      <c r="P89" s="14"/>
      <c r="Q89" s="14"/>
      <c r="R89" s="14"/>
      <c r="S89" s="14"/>
      <c r="T89" s="14"/>
      <c r="U89" s="14"/>
      <c r="V89" s="14"/>
      <c r="W89" s="14"/>
    </row>
    <row r="90">
      <c r="C90" s="14"/>
      <c r="D90" s="10"/>
      <c r="E90" s="9" t="s">
        <v>5599</v>
      </c>
      <c r="F90" s="52" t="s">
        <v>5603</v>
      </c>
      <c r="G90" s="124" t="s">
        <v>5303</v>
      </c>
      <c r="H90" s="8" t="s">
        <v>5604</v>
      </c>
      <c r="I90" s="11" t="s">
        <v>5590</v>
      </c>
      <c r="J90" s="137" t="s">
        <v>5605</v>
      </c>
      <c r="K90" s="14"/>
      <c r="L90" s="14"/>
      <c r="M90" s="14"/>
      <c r="N90" s="14"/>
      <c r="O90" s="13"/>
      <c r="P90" s="14"/>
      <c r="Q90" s="14"/>
      <c r="R90" s="14"/>
      <c r="S90" s="14"/>
      <c r="T90" s="14"/>
      <c r="U90" s="14"/>
      <c r="V90" s="14"/>
      <c r="W90" s="14"/>
    </row>
    <row r="91">
      <c r="C91" s="14"/>
      <c r="D91" s="10"/>
      <c r="E91" s="9" t="s">
        <v>5599</v>
      </c>
      <c r="F91" s="59" t="s">
        <v>5606</v>
      </c>
      <c r="G91" s="124" t="s">
        <v>5303</v>
      </c>
      <c r="H91" s="8" t="s">
        <v>5607</v>
      </c>
      <c r="I91" s="11" t="s">
        <v>5590</v>
      </c>
      <c r="J91" s="137" t="s">
        <v>5608</v>
      </c>
      <c r="K91" s="14"/>
      <c r="L91" s="14"/>
      <c r="M91" s="14"/>
      <c r="N91" s="14"/>
      <c r="O91" s="13"/>
      <c r="P91" s="14"/>
      <c r="Q91" s="14"/>
      <c r="R91" s="14"/>
      <c r="S91" s="14"/>
      <c r="T91" s="14"/>
      <c r="U91" s="14"/>
      <c r="V91" s="14"/>
      <c r="W91" s="14"/>
    </row>
    <row r="92">
      <c r="C92" s="14"/>
      <c r="D92" s="10"/>
      <c r="E92" s="9" t="s">
        <v>5599</v>
      </c>
      <c r="F92" s="59" t="s">
        <v>5609</v>
      </c>
      <c r="G92" s="124" t="s">
        <v>5303</v>
      </c>
      <c r="H92" s="8" t="s">
        <v>5610</v>
      </c>
      <c r="I92" s="11" t="s">
        <v>5590</v>
      </c>
      <c r="J92" s="137" t="s">
        <v>5611</v>
      </c>
      <c r="K92" s="14"/>
      <c r="L92" s="14"/>
      <c r="M92" s="14"/>
      <c r="N92" s="14"/>
      <c r="O92" s="13"/>
      <c r="P92" s="14"/>
      <c r="Q92" s="14"/>
      <c r="R92" s="14"/>
      <c r="S92" s="14"/>
      <c r="T92" s="14"/>
      <c r="U92" s="14"/>
      <c r="V92" s="14"/>
      <c r="W92" s="14"/>
    </row>
    <row r="93">
      <c r="A93" s="8" t="s">
        <v>5612</v>
      </c>
      <c r="B93" s="8" t="s">
        <v>3583</v>
      </c>
      <c r="C93" s="14"/>
      <c r="D93" s="10"/>
      <c r="E93" s="12"/>
      <c r="F93" s="9" t="s">
        <v>5612</v>
      </c>
      <c r="G93" s="124" t="s">
        <v>5303</v>
      </c>
      <c r="H93" s="8" t="s">
        <v>5613</v>
      </c>
      <c r="I93" s="36"/>
      <c r="J93" s="137" t="s">
        <v>5614</v>
      </c>
      <c r="K93" s="14"/>
      <c r="L93" s="14"/>
      <c r="M93" s="14"/>
      <c r="N93" s="14"/>
      <c r="O93" s="13"/>
      <c r="P93" s="14"/>
      <c r="Q93" s="14"/>
      <c r="R93" s="14"/>
      <c r="S93" s="14"/>
      <c r="T93" s="14"/>
      <c r="U93" s="14"/>
      <c r="V93" s="14"/>
      <c r="W93" s="14"/>
    </row>
    <row r="94">
      <c r="A94" s="8" t="s">
        <v>5565</v>
      </c>
      <c r="B94" s="8" t="s">
        <v>3583</v>
      </c>
      <c r="C94" s="10"/>
      <c r="D94" s="14"/>
      <c r="E94" s="12"/>
      <c r="F94" s="9" t="s">
        <v>5565</v>
      </c>
      <c r="G94" s="124" t="s">
        <v>5303</v>
      </c>
      <c r="H94" s="8" t="s">
        <v>5615</v>
      </c>
      <c r="I94" s="36"/>
      <c r="J94" s="137" t="s">
        <v>5616</v>
      </c>
      <c r="K94" s="14"/>
      <c r="L94" s="14"/>
      <c r="M94" s="14"/>
      <c r="N94" s="14"/>
      <c r="O94" s="13"/>
      <c r="P94" s="14"/>
      <c r="Q94" s="14"/>
      <c r="R94" s="14"/>
      <c r="S94" s="14"/>
      <c r="T94" s="14"/>
      <c r="U94" s="14"/>
      <c r="V94" s="14"/>
      <c r="W94" s="14"/>
    </row>
    <row r="95">
      <c r="A95" s="8" t="s">
        <v>5617</v>
      </c>
      <c r="B95" s="8" t="s">
        <v>3583</v>
      </c>
      <c r="C95" s="14"/>
      <c r="D95" s="14"/>
      <c r="E95" s="12"/>
      <c r="F95" s="9" t="s">
        <v>5617</v>
      </c>
      <c r="G95" s="124" t="s">
        <v>5303</v>
      </c>
      <c r="H95" s="8" t="s">
        <v>5618</v>
      </c>
      <c r="I95" s="36"/>
      <c r="J95" s="137" t="s">
        <v>5619</v>
      </c>
      <c r="K95" s="14"/>
      <c r="L95" s="14"/>
      <c r="M95" s="14"/>
      <c r="N95" s="14"/>
      <c r="O95" s="13"/>
      <c r="P95" s="14"/>
      <c r="Q95" s="14"/>
      <c r="R95" s="14"/>
      <c r="S95" s="14"/>
      <c r="T95" s="14"/>
      <c r="U95" s="14"/>
      <c r="V95" s="14"/>
      <c r="W95" s="14"/>
    </row>
    <row r="96">
      <c r="A96" s="8" t="s">
        <v>5620</v>
      </c>
      <c r="B96" s="8" t="s">
        <v>3607</v>
      </c>
      <c r="C96" s="14"/>
      <c r="D96" s="14"/>
      <c r="E96" s="12"/>
      <c r="F96" s="9" t="s">
        <v>5620</v>
      </c>
      <c r="G96" s="124" t="s">
        <v>5303</v>
      </c>
      <c r="H96" s="8" t="s">
        <v>5621</v>
      </c>
      <c r="I96" s="36"/>
      <c r="J96" s="137" t="s">
        <v>5622</v>
      </c>
      <c r="K96" s="14"/>
      <c r="L96" s="14"/>
      <c r="M96" s="14"/>
      <c r="N96" s="14"/>
      <c r="O96" s="13"/>
      <c r="P96" s="14"/>
      <c r="Q96" s="14"/>
      <c r="R96" s="14"/>
      <c r="S96" s="14"/>
      <c r="T96" s="14"/>
      <c r="U96" s="14"/>
      <c r="V96" s="14"/>
      <c r="W96" s="14"/>
    </row>
    <row r="97">
      <c r="A97" s="8" t="s">
        <v>5623</v>
      </c>
      <c r="B97" s="8" t="s">
        <v>3607</v>
      </c>
      <c r="C97" s="14"/>
      <c r="D97" s="14"/>
      <c r="E97" s="12"/>
      <c r="F97" s="9" t="s">
        <v>5623</v>
      </c>
      <c r="G97" s="124" t="s">
        <v>5303</v>
      </c>
      <c r="H97" s="8" t="s">
        <v>5624</v>
      </c>
      <c r="I97" s="36"/>
      <c r="J97" s="137" t="s">
        <v>5625</v>
      </c>
      <c r="K97" s="14"/>
      <c r="L97" s="14"/>
      <c r="M97" s="14"/>
      <c r="N97" s="14"/>
      <c r="O97" s="13"/>
      <c r="P97" s="14"/>
      <c r="Q97" s="14"/>
      <c r="R97" s="14"/>
      <c r="S97" s="14"/>
      <c r="T97" s="14"/>
      <c r="U97" s="14"/>
      <c r="V97" s="14"/>
      <c r="W97" s="14"/>
    </row>
    <row r="98">
      <c r="A98" s="8" t="s">
        <v>5626</v>
      </c>
      <c r="B98" s="8" t="s">
        <v>3607</v>
      </c>
      <c r="C98" s="14"/>
      <c r="D98" s="14"/>
      <c r="E98" s="12"/>
      <c r="F98" s="9" t="s">
        <v>5626</v>
      </c>
      <c r="G98" s="124" t="s">
        <v>5303</v>
      </c>
      <c r="H98" s="8" t="s">
        <v>5627</v>
      </c>
      <c r="I98" s="36"/>
      <c r="J98" s="137" t="s">
        <v>5628</v>
      </c>
      <c r="K98" s="14"/>
      <c r="L98" s="14"/>
      <c r="M98" s="14"/>
      <c r="N98" s="14"/>
      <c r="O98" s="13"/>
      <c r="P98" s="14"/>
      <c r="Q98" s="14"/>
      <c r="R98" s="14"/>
      <c r="S98" s="14"/>
      <c r="T98" s="14"/>
      <c r="U98" s="14"/>
      <c r="V98" s="14"/>
      <c r="W98" s="14"/>
    </row>
    <row r="99" ht="82.5" customHeight="1">
      <c r="A99" s="8" t="s">
        <v>5629</v>
      </c>
      <c r="B99" s="8" t="s">
        <v>3669</v>
      </c>
      <c r="C99" s="8"/>
      <c r="D99" s="8"/>
      <c r="E99" s="9"/>
      <c r="F99" s="59" t="s">
        <v>5630</v>
      </c>
      <c r="G99" s="124" t="s">
        <v>5303</v>
      </c>
      <c r="H99" s="8" t="s">
        <v>5631</v>
      </c>
      <c r="I99" s="14"/>
      <c r="J99" s="125" t="s">
        <v>5632</v>
      </c>
      <c r="K99" s="14"/>
      <c r="L99" s="14"/>
      <c r="M99" s="14"/>
      <c r="N99" s="14"/>
      <c r="O99" s="13"/>
      <c r="P99" s="14"/>
      <c r="Q99" s="14"/>
      <c r="R99" s="14"/>
      <c r="S99" s="14"/>
      <c r="T99" s="14"/>
      <c r="U99" s="14"/>
      <c r="V99" s="14"/>
      <c r="W99" s="14"/>
    </row>
    <row r="100" ht="82.5" customHeight="1">
      <c r="A100" s="8" t="s">
        <v>5629</v>
      </c>
      <c r="B100" s="8" t="s">
        <v>3669</v>
      </c>
      <c r="C100" s="14"/>
      <c r="D100" s="14"/>
      <c r="E100" s="12"/>
      <c r="F100" s="59" t="s">
        <v>5633</v>
      </c>
      <c r="G100" s="124" t="s">
        <v>5303</v>
      </c>
      <c r="H100" s="8" t="s">
        <v>5634</v>
      </c>
      <c r="I100" s="14"/>
      <c r="J100" s="125" t="s">
        <v>5635</v>
      </c>
      <c r="K100" s="14"/>
      <c r="L100" s="14"/>
      <c r="M100" s="14"/>
      <c r="N100" s="14"/>
      <c r="O100" s="13"/>
      <c r="P100" s="14"/>
      <c r="Q100" s="14"/>
      <c r="R100" s="14"/>
      <c r="S100" s="14"/>
      <c r="T100" s="14"/>
      <c r="U100" s="14"/>
      <c r="V100" s="14"/>
      <c r="W100" s="14"/>
    </row>
    <row r="101">
      <c r="A101" s="8" t="s">
        <v>5636</v>
      </c>
      <c r="B101" s="8" t="s">
        <v>5637</v>
      </c>
      <c r="C101" s="14"/>
      <c r="D101" s="14"/>
      <c r="E101" s="9" t="s">
        <v>5638</v>
      </c>
      <c r="F101" s="9" t="s">
        <v>5639</v>
      </c>
      <c r="G101" s="124" t="s">
        <v>5303</v>
      </c>
      <c r="H101" s="8" t="s">
        <v>5640</v>
      </c>
      <c r="I101" s="14"/>
      <c r="J101" s="130" t="s">
        <v>5641</v>
      </c>
      <c r="K101" s="14"/>
      <c r="L101" s="14"/>
      <c r="M101" s="14"/>
      <c r="N101" s="14"/>
      <c r="O101" s="13"/>
      <c r="P101" s="14"/>
      <c r="Q101" s="14"/>
      <c r="R101" s="14"/>
      <c r="S101" s="14"/>
      <c r="T101" s="14"/>
      <c r="U101" s="14"/>
      <c r="V101" s="14"/>
      <c r="W101" s="14"/>
    </row>
    <row r="102">
      <c r="C102" s="14"/>
      <c r="D102" s="14"/>
      <c r="E102" s="9" t="s">
        <v>5642</v>
      </c>
      <c r="F102" s="9" t="s">
        <v>5643</v>
      </c>
      <c r="G102" s="124" t="s">
        <v>5303</v>
      </c>
      <c r="H102" s="8" t="s">
        <v>5644</v>
      </c>
      <c r="I102" s="14"/>
      <c r="J102" s="130" t="s">
        <v>5645</v>
      </c>
      <c r="K102" s="14"/>
      <c r="L102" s="14"/>
      <c r="M102" s="14"/>
      <c r="N102" s="14"/>
      <c r="O102" s="13"/>
      <c r="P102" s="14"/>
      <c r="Q102" s="14"/>
      <c r="R102" s="14"/>
      <c r="S102" s="14"/>
      <c r="T102" s="14"/>
      <c r="U102" s="14"/>
      <c r="V102" s="14"/>
      <c r="W102" s="14"/>
    </row>
    <row r="103">
      <c r="C103" s="14"/>
      <c r="D103" s="14"/>
      <c r="E103" s="9" t="s">
        <v>5646</v>
      </c>
      <c r="F103" s="9" t="s">
        <v>5647</v>
      </c>
      <c r="G103" s="124" t="s">
        <v>5303</v>
      </c>
      <c r="H103" s="8" t="s">
        <v>5648</v>
      </c>
      <c r="I103" s="14"/>
      <c r="J103" s="130" t="s">
        <v>5649</v>
      </c>
      <c r="K103" s="14"/>
      <c r="L103" s="14"/>
      <c r="M103" s="14"/>
      <c r="N103" s="14"/>
      <c r="O103" s="13"/>
      <c r="P103" s="14"/>
      <c r="Q103" s="14"/>
      <c r="R103" s="14"/>
      <c r="S103" s="14"/>
      <c r="T103" s="14"/>
      <c r="U103" s="14"/>
      <c r="V103" s="14"/>
      <c r="W103" s="14"/>
    </row>
    <row r="104">
      <c r="C104" s="14"/>
      <c r="D104" s="14"/>
      <c r="E104" s="9" t="s">
        <v>5650</v>
      </c>
      <c r="F104" s="9" t="s">
        <v>5651</v>
      </c>
      <c r="G104" s="124" t="s">
        <v>5303</v>
      </c>
      <c r="H104" s="8" t="s">
        <v>5652</v>
      </c>
      <c r="I104" s="14"/>
      <c r="J104" s="130" t="s">
        <v>5653</v>
      </c>
      <c r="K104" s="14"/>
      <c r="L104" s="14"/>
      <c r="M104" s="14"/>
      <c r="N104" s="14"/>
      <c r="O104" s="13"/>
      <c r="P104" s="14"/>
      <c r="Q104" s="14"/>
      <c r="R104" s="14"/>
      <c r="S104" s="14"/>
      <c r="T104" s="14"/>
      <c r="U104" s="14"/>
      <c r="V104" s="14"/>
      <c r="W104" s="14"/>
    </row>
    <row r="105">
      <c r="C105" s="14"/>
      <c r="D105" s="14"/>
      <c r="E105" s="9" t="s">
        <v>5654</v>
      </c>
      <c r="F105" s="9" t="s">
        <v>5655</v>
      </c>
      <c r="G105" s="124" t="s">
        <v>5303</v>
      </c>
      <c r="H105" s="8" t="s">
        <v>5656</v>
      </c>
      <c r="I105" s="14"/>
      <c r="J105" s="130" t="s">
        <v>5657</v>
      </c>
      <c r="K105" s="14"/>
      <c r="L105" s="14"/>
      <c r="M105" s="14"/>
      <c r="N105" s="14"/>
      <c r="O105" s="13"/>
      <c r="P105" s="14"/>
      <c r="Q105" s="14"/>
      <c r="R105" s="14"/>
      <c r="S105" s="14"/>
      <c r="T105" s="14"/>
      <c r="U105" s="14"/>
      <c r="V105" s="14"/>
      <c r="W105" s="14"/>
    </row>
    <row r="106" ht="103.5" customHeight="1">
      <c r="A106" s="8" t="s">
        <v>5658</v>
      </c>
      <c r="B106" s="8" t="s">
        <v>5659</v>
      </c>
      <c r="C106" s="14"/>
      <c r="D106" s="14"/>
      <c r="E106" s="12"/>
      <c r="F106" s="9" t="s">
        <v>5639</v>
      </c>
      <c r="G106" s="124" t="s">
        <v>5303</v>
      </c>
      <c r="H106" s="8" t="s">
        <v>5660</v>
      </c>
      <c r="I106" s="11" t="s">
        <v>5661</v>
      </c>
      <c r="J106" s="125" t="s">
        <v>5662</v>
      </c>
      <c r="K106" s="14"/>
      <c r="L106" s="14"/>
      <c r="M106" s="14"/>
      <c r="N106" s="14"/>
      <c r="O106" s="13"/>
      <c r="P106" s="14"/>
      <c r="Q106" s="14"/>
      <c r="R106" s="14"/>
      <c r="S106" s="14"/>
      <c r="T106" s="14"/>
      <c r="U106" s="14"/>
      <c r="V106" s="14"/>
      <c r="W106" s="14"/>
    </row>
    <row r="107">
      <c r="C107" s="14"/>
      <c r="D107" s="14"/>
      <c r="E107" s="12"/>
      <c r="F107" s="9" t="s">
        <v>5643</v>
      </c>
      <c r="G107" s="124" t="s">
        <v>5303</v>
      </c>
      <c r="H107" s="8" t="s">
        <v>5663</v>
      </c>
      <c r="I107" s="11" t="s">
        <v>5661</v>
      </c>
      <c r="J107" s="125" t="s">
        <v>5664</v>
      </c>
      <c r="K107" s="14"/>
      <c r="L107" s="14"/>
      <c r="M107" s="14"/>
      <c r="N107" s="14"/>
      <c r="O107" s="13"/>
      <c r="P107" s="14"/>
      <c r="Q107" s="14"/>
      <c r="R107" s="14"/>
      <c r="S107" s="14"/>
      <c r="T107" s="14"/>
      <c r="U107" s="14"/>
      <c r="V107" s="14"/>
      <c r="W107" s="14"/>
    </row>
    <row r="108">
      <c r="C108" s="14"/>
      <c r="D108" s="14"/>
      <c r="E108" s="12"/>
      <c r="F108" s="9" t="s">
        <v>5647</v>
      </c>
      <c r="G108" s="124" t="s">
        <v>5303</v>
      </c>
      <c r="H108" s="8" t="s">
        <v>5665</v>
      </c>
      <c r="I108" s="11" t="s">
        <v>5661</v>
      </c>
      <c r="J108" s="125" t="s">
        <v>5666</v>
      </c>
      <c r="K108" s="14"/>
      <c r="L108" s="14"/>
      <c r="M108" s="14"/>
      <c r="N108" s="14"/>
      <c r="O108" s="13"/>
      <c r="P108" s="14"/>
      <c r="Q108" s="14"/>
      <c r="R108" s="14"/>
      <c r="S108" s="14"/>
      <c r="T108" s="14"/>
      <c r="U108" s="14"/>
      <c r="V108" s="14"/>
      <c r="W108" s="14"/>
    </row>
    <row r="109">
      <c r="C109" s="14"/>
      <c r="D109" s="14"/>
      <c r="E109" s="12"/>
      <c r="F109" s="9" t="s">
        <v>5651</v>
      </c>
      <c r="G109" s="124" t="s">
        <v>5303</v>
      </c>
      <c r="H109" s="8" t="s">
        <v>5667</v>
      </c>
      <c r="I109" s="11" t="s">
        <v>5661</v>
      </c>
      <c r="J109" s="125" t="s">
        <v>5668</v>
      </c>
      <c r="K109" s="14"/>
      <c r="L109" s="14"/>
      <c r="M109" s="14"/>
      <c r="N109" s="14"/>
      <c r="O109" s="13"/>
      <c r="P109" s="14"/>
      <c r="Q109" s="14"/>
      <c r="R109" s="14"/>
      <c r="S109" s="14"/>
      <c r="T109" s="14"/>
      <c r="U109" s="14"/>
      <c r="V109" s="14"/>
      <c r="W109" s="14"/>
    </row>
    <row r="110">
      <c r="C110" s="14"/>
      <c r="D110" s="14"/>
      <c r="E110" s="12"/>
      <c r="F110" s="9" t="s">
        <v>5655</v>
      </c>
      <c r="G110" s="124" t="s">
        <v>5303</v>
      </c>
      <c r="H110" s="8" t="s">
        <v>5669</v>
      </c>
      <c r="I110" s="11" t="s">
        <v>5661</v>
      </c>
      <c r="J110" s="125" t="s">
        <v>5670</v>
      </c>
      <c r="K110" s="14"/>
      <c r="L110" s="14"/>
      <c r="M110" s="14"/>
      <c r="N110" s="14"/>
      <c r="O110" s="13"/>
      <c r="P110" s="14"/>
      <c r="Q110" s="14"/>
      <c r="R110" s="14"/>
      <c r="S110" s="14"/>
      <c r="T110" s="14"/>
      <c r="U110" s="14"/>
      <c r="V110" s="14"/>
      <c r="W110" s="14"/>
    </row>
    <row r="111">
      <c r="A111" s="8" t="s">
        <v>5671</v>
      </c>
      <c r="B111" s="8" t="s">
        <v>5672</v>
      </c>
      <c r="C111" s="14"/>
      <c r="D111" s="14"/>
      <c r="E111" s="12"/>
      <c r="F111" s="9" t="s">
        <v>5671</v>
      </c>
      <c r="G111" s="124" t="s">
        <v>5303</v>
      </c>
      <c r="H111" s="8" t="s">
        <v>5673</v>
      </c>
      <c r="I111" s="14"/>
      <c r="J111" s="125" t="s">
        <v>5674</v>
      </c>
      <c r="K111" s="14"/>
      <c r="L111" s="14"/>
      <c r="M111" s="14"/>
      <c r="N111" s="14"/>
      <c r="O111" s="13"/>
      <c r="P111" s="14"/>
      <c r="Q111" s="14"/>
      <c r="R111" s="14"/>
      <c r="S111" s="14"/>
      <c r="T111" s="14"/>
      <c r="U111" s="14"/>
      <c r="V111" s="14"/>
      <c r="W111" s="14"/>
    </row>
    <row r="112">
      <c r="A112" s="8" t="s">
        <v>5675</v>
      </c>
      <c r="B112" s="74" t="s">
        <v>5672</v>
      </c>
      <c r="C112" s="14"/>
      <c r="D112" s="14"/>
      <c r="E112" s="63"/>
      <c r="F112" s="9" t="s">
        <v>5675</v>
      </c>
      <c r="G112" s="124" t="s">
        <v>5303</v>
      </c>
      <c r="H112" s="8" t="s">
        <v>5676</v>
      </c>
      <c r="I112" s="14"/>
      <c r="J112" s="125" t="s">
        <v>5677</v>
      </c>
      <c r="K112" s="14"/>
      <c r="L112" s="14"/>
      <c r="M112" s="14"/>
      <c r="N112" s="14"/>
      <c r="O112" s="13"/>
      <c r="P112" s="14"/>
      <c r="Q112" s="14"/>
      <c r="R112" s="14"/>
      <c r="S112" s="14"/>
      <c r="T112" s="14"/>
      <c r="U112" s="14"/>
      <c r="V112" s="14"/>
      <c r="W112" s="14"/>
    </row>
    <row r="113">
      <c r="A113" s="8" t="s">
        <v>5678</v>
      </c>
      <c r="B113" s="74" t="s">
        <v>5672</v>
      </c>
      <c r="C113" s="14"/>
      <c r="D113" s="11"/>
      <c r="E113" s="63"/>
      <c r="F113" s="9" t="s">
        <v>5678</v>
      </c>
      <c r="G113" s="124" t="s">
        <v>5303</v>
      </c>
      <c r="H113" s="8" t="s">
        <v>5679</v>
      </c>
      <c r="I113" s="14"/>
      <c r="J113" s="125" t="s">
        <v>5680</v>
      </c>
      <c r="K113" s="14"/>
      <c r="L113" s="14"/>
      <c r="M113" s="14"/>
      <c r="N113" s="14"/>
      <c r="O113" s="13"/>
      <c r="P113" s="14"/>
      <c r="Q113" s="14"/>
      <c r="R113" s="14"/>
      <c r="S113" s="14"/>
      <c r="T113" s="14"/>
      <c r="U113" s="14"/>
      <c r="V113" s="14"/>
      <c r="W113" s="14"/>
    </row>
    <row r="114">
      <c r="A114" s="8" t="s">
        <v>5681</v>
      </c>
      <c r="B114" s="74" t="s">
        <v>5672</v>
      </c>
      <c r="C114" s="14"/>
      <c r="D114" s="14"/>
      <c r="E114" s="12"/>
      <c r="F114" s="59" t="s">
        <v>5682</v>
      </c>
      <c r="G114" s="124" t="s">
        <v>5303</v>
      </c>
      <c r="H114" s="8" t="s">
        <v>5683</v>
      </c>
      <c r="I114" s="14"/>
      <c r="J114" s="125" t="s">
        <v>5684</v>
      </c>
      <c r="K114" s="14"/>
      <c r="L114" s="14"/>
      <c r="M114" s="14"/>
      <c r="N114" s="14"/>
      <c r="O114" s="13"/>
      <c r="P114" s="14"/>
      <c r="Q114" s="14"/>
      <c r="R114" s="14"/>
      <c r="S114" s="14"/>
      <c r="T114" s="14"/>
      <c r="U114" s="14"/>
      <c r="V114" s="14"/>
      <c r="W114" s="14"/>
    </row>
    <row r="115">
      <c r="A115" s="8" t="s">
        <v>5681</v>
      </c>
      <c r="B115" s="74" t="s">
        <v>5672</v>
      </c>
      <c r="C115" s="14"/>
      <c r="D115" s="14"/>
      <c r="E115" s="12"/>
      <c r="F115" s="59" t="s">
        <v>5685</v>
      </c>
      <c r="G115" s="124" t="s">
        <v>5303</v>
      </c>
      <c r="H115" s="8" t="s">
        <v>5686</v>
      </c>
      <c r="I115" s="14"/>
      <c r="J115" s="125" t="s">
        <v>5687</v>
      </c>
      <c r="K115" s="14"/>
      <c r="L115" s="14"/>
      <c r="M115" s="14"/>
      <c r="N115" s="14"/>
      <c r="O115" s="13"/>
      <c r="P115" s="14"/>
      <c r="Q115" s="14"/>
      <c r="R115" s="14"/>
      <c r="S115" s="14"/>
      <c r="T115" s="14"/>
      <c r="U115" s="14"/>
      <c r="V115" s="14"/>
      <c r="W115" s="14"/>
    </row>
    <row r="116">
      <c r="A116" s="8" t="s">
        <v>5688</v>
      </c>
      <c r="B116" s="74" t="s">
        <v>5689</v>
      </c>
      <c r="C116" s="14"/>
      <c r="D116" s="11"/>
      <c r="E116" s="12"/>
      <c r="F116" s="132" t="s">
        <v>5690</v>
      </c>
      <c r="G116" s="124" t="s">
        <v>5303</v>
      </c>
      <c r="H116" s="8" t="s">
        <v>5691</v>
      </c>
      <c r="I116" s="14"/>
      <c r="J116" s="125" t="s">
        <v>5692</v>
      </c>
      <c r="K116" s="14"/>
      <c r="L116" s="14"/>
      <c r="M116" s="14"/>
      <c r="N116" s="14"/>
      <c r="O116" s="13"/>
      <c r="P116" s="14"/>
      <c r="Q116" s="14"/>
      <c r="R116" s="14"/>
      <c r="S116" s="14"/>
      <c r="T116" s="14"/>
      <c r="U116" s="14"/>
      <c r="V116" s="14"/>
      <c r="W116" s="14"/>
    </row>
    <row r="117">
      <c r="C117" s="14"/>
      <c r="D117" s="11"/>
      <c r="E117" s="12"/>
      <c r="F117" s="132" t="s">
        <v>5693</v>
      </c>
      <c r="G117" s="124" t="s">
        <v>5303</v>
      </c>
      <c r="H117" s="8" t="s">
        <v>5694</v>
      </c>
      <c r="I117" s="14"/>
      <c r="J117" s="125" t="s">
        <v>5695</v>
      </c>
      <c r="K117" s="14"/>
      <c r="L117" s="14"/>
      <c r="M117" s="14"/>
      <c r="N117" s="14"/>
      <c r="O117" s="13"/>
      <c r="P117" s="14"/>
      <c r="Q117" s="14"/>
      <c r="R117" s="14"/>
      <c r="S117" s="14"/>
      <c r="T117" s="14"/>
      <c r="U117" s="14"/>
      <c r="V117" s="14"/>
      <c r="W117" s="14"/>
    </row>
    <row r="118">
      <c r="C118" s="14"/>
      <c r="D118" s="11"/>
      <c r="E118" s="12"/>
      <c r="F118" s="132" t="s">
        <v>5696</v>
      </c>
      <c r="G118" s="124" t="s">
        <v>5303</v>
      </c>
      <c r="H118" s="8" t="s">
        <v>5697</v>
      </c>
      <c r="I118" s="14"/>
      <c r="J118" s="125" t="s">
        <v>5698</v>
      </c>
      <c r="K118" s="14"/>
      <c r="L118" s="14"/>
      <c r="M118" s="14"/>
      <c r="N118" s="14"/>
      <c r="O118" s="13"/>
      <c r="P118" s="14"/>
      <c r="Q118" s="14"/>
      <c r="R118" s="14"/>
      <c r="S118" s="14"/>
      <c r="T118" s="14"/>
      <c r="U118" s="14"/>
      <c r="V118" s="14"/>
      <c r="W118" s="14"/>
    </row>
    <row r="119">
      <c r="A119" s="8" t="s">
        <v>5699</v>
      </c>
      <c r="B119" s="74" t="s">
        <v>5700</v>
      </c>
      <c r="C119" s="14"/>
      <c r="D119" s="14"/>
      <c r="E119" s="12"/>
      <c r="F119" s="132" t="s">
        <v>5701</v>
      </c>
      <c r="G119" s="124" t="s">
        <v>5303</v>
      </c>
      <c r="H119" s="8" t="s">
        <v>5702</v>
      </c>
      <c r="I119" s="11"/>
      <c r="J119" s="125" t="s">
        <v>5703</v>
      </c>
      <c r="K119" s="14"/>
      <c r="L119" s="14"/>
      <c r="M119" s="14"/>
      <c r="N119" s="14"/>
      <c r="O119" s="13"/>
      <c r="P119" s="14"/>
      <c r="Q119" s="14"/>
      <c r="R119" s="14"/>
      <c r="S119" s="14"/>
      <c r="T119" s="14"/>
      <c r="U119" s="14"/>
      <c r="V119" s="14"/>
      <c r="W119" s="14"/>
    </row>
    <row r="120">
      <c r="C120" s="14"/>
      <c r="D120" s="14"/>
      <c r="E120" s="12"/>
      <c r="F120" s="132" t="s">
        <v>5704</v>
      </c>
      <c r="G120" s="124" t="s">
        <v>5303</v>
      </c>
      <c r="H120" s="138" t="s">
        <v>5705</v>
      </c>
      <c r="I120" s="11"/>
      <c r="J120" s="125" t="s">
        <v>5706</v>
      </c>
      <c r="K120" s="14"/>
      <c r="L120" s="14"/>
      <c r="M120" s="14"/>
      <c r="N120" s="14"/>
      <c r="O120" s="13"/>
      <c r="P120" s="14"/>
      <c r="Q120" s="14"/>
      <c r="R120" s="14"/>
      <c r="S120" s="14"/>
      <c r="T120" s="14"/>
      <c r="U120" s="14"/>
      <c r="V120" s="14"/>
      <c r="W120" s="14"/>
    </row>
    <row r="121">
      <c r="C121" s="14"/>
      <c r="D121" s="14"/>
      <c r="E121" s="12"/>
      <c r="F121" s="132" t="s">
        <v>5707</v>
      </c>
      <c r="G121" s="124" t="s">
        <v>5303</v>
      </c>
      <c r="H121" s="138" t="s">
        <v>5708</v>
      </c>
      <c r="I121" s="11"/>
      <c r="J121" s="125" t="s">
        <v>5709</v>
      </c>
      <c r="K121" s="14"/>
      <c r="L121" s="14"/>
      <c r="M121" s="14"/>
      <c r="N121" s="14"/>
      <c r="O121" s="13"/>
      <c r="P121" s="14"/>
      <c r="Q121" s="14"/>
      <c r="R121" s="14"/>
      <c r="S121" s="14"/>
      <c r="T121" s="14"/>
      <c r="U121" s="14"/>
      <c r="V121" s="14"/>
      <c r="W121" s="14"/>
    </row>
    <row r="122">
      <c r="C122" s="14"/>
      <c r="D122" s="14"/>
      <c r="E122" s="12"/>
      <c r="F122" s="132" t="s">
        <v>5710</v>
      </c>
      <c r="G122" s="124" t="s">
        <v>5303</v>
      </c>
      <c r="H122" s="8" t="s">
        <v>5711</v>
      </c>
      <c r="I122" s="11"/>
      <c r="J122" s="125" t="s">
        <v>5712</v>
      </c>
      <c r="K122" s="14"/>
      <c r="L122" s="14"/>
      <c r="M122" s="14"/>
      <c r="N122" s="14"/>
      <c r="O122" s="13"/>
      <c r="P122" s="14"/>
      <c r="Q122" s="14"/>
      <c r="R122" s="14"/>
      <c r="S122" s="14"/>
      <c r="T122" s="14"/>
      <c r="U122" s="14"/>
      <c r="V122" s="14"/>
      <c r="W122" s="14"/>
    </row>
    <row r="123">
      <c r="C123" s="14"/>
      <c r="D123" s="14"/>
      <c r="E123" s="12"/>
      <c r="F123" s="132" t="s">
        <v>5713</v>
      </c>
      <c r="G123" s="124" t="s">
        <v>5303</v>
      </c>
      <c r="H123" s="138" t="s">
        <v>5714</v>
      </c>
      <c r="I123" s="11"/>
      <c r="J123" s="125" t="s">
        <v>5715</v>
      </c>
      <c r="K123" s="14"/>
      <c r="L123" s="14"/>
      <c r="M123" s="14"/>
      <c r="N123" s="14"/>
      <c r="O123" s="13"/>
      <c r="P123" s="14"/>
      <c r="Q123" s="14"/>
      <c r="R123" s="14"/>
      <c r="S123" s="14"/>
      <c r="T123" s="14"/>
      <c r="U123" s="14"/>
      <c r="V123" s="14"/>
      <c r="W123" s="14"/>
    </row>
    <row r="124">
      <c r="C124" s="14"/>
      <c r="D124" s="14"/>
      <c r="E124" s="12"/>
      <c r="F124" s="132" t="s">
        <v>5716</v>
      </c>
      <c r="G124" s="124" t="s">
        <v>5303</v>
      </c>
      <c r="H124" s="138" t="s">
        <v>5717</v>
      </c>
      <c r="I124" s="11"/>
      <c r="J124" s="125" t="s">
        <v>5718</v>
      </c>
      <c r="K124" s="14"/>
      <c r="L124" s="14"/>
      <c r="M124" s="14"/>
      <c r="N124" s="14"/>
      <c r="O124" s="13"/>
      <c r="P124" s="14"/>
      <c r="Q124" s="14"/>
      <c r="R124" s="14"/>
      <c r="S124" s="14"/>
      <c r="T124" s="14"/>
      <c r="U124" s="14"/>
      <c r="V124" s="14"/>
      <c r="W124" s="14"/>
    </row>
    <row r="125">
      <c r="C125" s="14"/>
      <c r="D125" s="14"/>
      <c r="E125" s="12"/>
      <c r="F125" s="132" t="s">
        <v>5719</v>
      </c>
      <c r="G125" s="124" t="s">
        <v>5303</v>
      </c>
      <c r="H125" s="138" t="s">
        <v>5720</v>
      </c>
      <c r="I125" s="11"/>
      <c r="J125" s="125" t="s">
        <v>5721</v>
      </c>
      <c r="K125" s="14"/>
      <c r="L125" s="14"/>
      <c r="M125" s="14"/>
      <c r="N125" s="14"/>
      <c r="O125" s="13"/>
      <c r="P125" s="14"/>
      <c r="Q125" s="14"/>
      <c r="R125" s="14"/>
      <c r="S125" s="14"/>
      <c r="T125" s="14"/>
      <c r="U125" s="14"/>
      <c r="V125" s="14"/>
      <c r="W125" s="14"/>
    </row>
    <row r="126">
      <c r="C126" s="14"/>
      <c r="D126" s="14"/>
      <c r="E126" s="12"/>
      <c r="F126" s="132" t="s">
        <v>5722</v>
      </c>
      <c r="G126" s="124" t="s">
        <v>5303</v>
      </c>
      <c r="H126" s="138" t="s">
        <v>5723</v>
      </c>
      <c r="I126" s="11"/>
      <c r="J126" s="125" t="s">
        <v>5724</v>
      </c>
      <c r="K126" s="14"/>
      <c r="L126" s="14"/>
      <c r="M126" s="14"/>
      <c r="N126" s="14"/>
      <c r="O126" s="13"/>
      <c r="P126" s="14"/>
      <c r="Q126" s="14"/>
      <c r="R126" s="14"/>
      <c r="S126" s="14"/>
      <c r="T126" s="14"/>
      <c r="U126" s="14"/>
      <c r="V126" s="14"/>
      <c r="W126" s="14"/>
    </row>
    <row r="127">
      <c r="A127" s="8" t="s">
        <v>5699</v>
      </c>
      <c r="B127" s="74" t="s">
        <v>5700</v>
      </c>
      <c r="C127" s="14"/>
      <c r="D127" s="14"/>
      <c r="E127" s="12"/>
      <c r="F127" s="132" t="s">
        <v>5725</v>
      </c>
      <c r="G127" s="124" t="s">
        <v>5303</v>
      </c>
      <c r="H127" s="8" t="s">
        <v>5726</v>
      </c>
      <c r="I127" s="11"/>
      <c r="J127" s="125" t="s">
        <v>5727</v>
      </c>
      <c r="K127" s="14"/>
      <c r="L127" s="14"/>
      <c r="M127" s="14"/>
      <c r="N127" s="14"/>
      <c r="O127" s="13"/>
      <c r="P127" s="14"/>
      <c r="Q127" s="14"/>
      <c r="R127" s="14"/>
      <c r="S127" s="14"/>
      <c r="T127" s="14"/>
      <c r="U127" s="14"/>
      <c r="V127" s="14"/>
      <c r="W127" s="14"/>
    </row>
    <row r="128">
      <c r="C128" s="14"/>
      <c r="D128" s="14"/>
      <c r="E128" s="12"/>
      <c r="F128" s="132" t="s">
        <v>5728</v>
      </c>
      <c r="G128" s="124" t="s">
        <v>5303</v>
      </c>
      <c r="H128" s="138" t="s">
        <v>5729</v>
      </c>
      <c r="I128" s="11"/>
      <c r="J128" s="125" t="s">
        <v>5730</v>
      </c>
      <c r="K128" s="14"/>
      <c r="L128" s="14"/>
      <c r="M128" s="14"/>
      <c r="N128" s="14"/>
      <c r="O128" s="13"/>
      <c r="P128" s="14"/>
      <c r="Q128" s="14"/>
      <c r="R128" s="14"/>
      <c r="S128" s="14"/>
      <c r="T128" s="14"/>
      <c r="U128" s="14"/>
      <c r="V128" s="14"/>
      <c r="W128" s="14"/>
    </row>
    <row r="129">
      <c r="C129" s="14"/>
      <c r="D129" s="14"/>
      <c r="E129" s="12"/>
      <c r="F129" s="132" t="s">
        <v>5731</v>
      </c>
      <c r="G129" s="124" t="s">
        <v>5303</v>
      </c>
      <c r="H129" s="138" t="s">
        <v>5732</v>
      </c>
      <c r="I129" s="11"/>
      <c r="J129" s="125" t="s">
        <v>5733</v>
      </c>
      <c r="K129" s="14"/>
      <c r="L129" s="14"/>
      <c r="M129" s="14"/>
      <c r="N129" s="14"/>
      <c r="O129" s="13"/>
      <c r="P129" s="14"/>
      <c r="Q129" s="14"/>
      <c r="R129" s="14"/>
      <c r="S129" s="14"/>
      <c r="T129" s="14"/>
      <c r="U129" s="14"/>
      <c r="V129" s="14"/>
      <c r="W129" s="14"/>
    </row>
    <row r="130">
      <c r="C130" s="14"/>
      <c r="D130" s="14"/>
      <c r="E130" s="12"/>
      <c r="F130" s="132" t="s">
        <v>5734</v>
      </c>
      <c r="G130" s="124" t="s">
        <v>5303</v>
      </c>
      <c r="H130" s="138" t="s">
        <v>5735</v>
      </c>
      <c r="I130" s="11"/>
      <c r="J130" s="125" t="s">
        <v>5736</v>
      </c>
      <c r="K130" s="14"/>
      <c r="L130" s="14"/>
      <c r="M130" s="14"/>
      <c r="N130" s="14"/>
      <c r="O130" s="13"/>
      <c r="P130" s="14"/>
      <c r="Q130" s="14"/>
      <c r="R130" s="14"/>
      <c r="S130" s="14"/>
      <c r="T130" s="14"/>
      <c r="U130" s="14"/>
      <c r="V130" s="14"/>
      <c r="W130" s="14"/>
    </row>
    <row r="131">
      <c r="C131" s="14"/>
      <c r="D131" s="14"/>
      <c r="E131" s="12"/>
      <c r="F131" s="132" t="s">
        <v>5737</v>
      </c>
      <c r="G131" s="124" t="s">
        <v>5303</v>
      </c>
      <c r="H131" s="138" t="s">
        <v>5738</v>
      </c>
      <c r="I131" s="11"/>
      <c r="J131" s="125" t="s">
        <v>5739</v>
      </c>
      <c r="K131" s="14"/>
      <c r="L131" s="14"/>
      <c r="M131" s="14"/>
      <c r="N131" s="14"/>
      <c r="O131" s="13"/>
      <c r="P131" s="14"/>
      <c r="Q131" s="14"/>
      <c r="R131" s="14"/>
      <c r="S131" s="14"/>
      <c r="T131" s="14"/>
      <c r="U131" s="14"/>
      <c r="V131" s="14"/>
      <c r="W131" s="14"/>
    </row>
    <row r="132">
      <c r="C132" s="14"/>
      <c r="D132" s="14"/>
      <c r="E132" s="12"/>
      <c r="F132" s="132" t="s">
        <v>5740</v>
      </c>
      <c r="G132" s="124" t="s">
        <v>5303</v>
      </c>
      <c r="H132" s="138" t="s">
        <v>5741</v>
      </c>
      <c r="I132" s="11"/>
      <c r="J132" s="125" t="s">
        <v>5742</v>
      </c>
      <c r="K132" s="14"/>
      <c r="L132" s="14"/>
      <c r="M132" s="14"/>
      <c r="N132" s="14"/>
      <c r="O132" s="13"/>
      <c r="P132" s="14"/>
      <c r="Q132" s="14"/>
      <c r="R132" s="14"/>
      <c r="S132" s="14"/>
      <c r="T132" s="14"/>
      <c r="U132" s="14"/>
      <c r="V132" s="14"/>
      <c r="W132" s="14"/>
    </row>
    <row r="133">
      <c r="C133" s="14"/>
      <c r="D133" s="14"/>
      <c r="E133" s="12"/>
      <c r="F133" s="132" t="s">
        <v>5743</v>
      </c>
      <c r="G133" s="124" t="s">
        <v>5303</v>
      </c>
      <c r="H133" s="138" t="s">
        <v>5744</v>
      </c>
      <c r="I133" s="11"/>
      <c r="J133" s="125" t="s">
        <v>5745</v>
      </c>
      <c r="K133" s="14"/>
      <c r="L133" s="14"/>
      <c r="M133" s="14"/>
      <c r="N133" s="14"/>
      <c r="O133" s="13"/>
      <c r="P133" s="14"/>
      <c r="Q133" s="14"/>
      <c r="R133" s="14"/>
      <c r="S133" s="14"/>
      <c r="T133" s="14"/>
      <c r="U133" s="14"/>
      <c r="V133" s="14"/>
      <c r="W133" s="14"/>
    </row>
    <row r="134">
      <c r="C134" s="14"/>
      <c r="D134" s="14"/>
      <c r="E134" s="12"/>
      <c r="F134" s="132" t="s">
        <v>5746</v>
      </c>
      <c r="G134" s="124" t="s">
        <v>5303</v>
      </c>
      <c r="H134" s="138" t="s">
        <v>5747</v>
      </c>
      <c r="I134" s="11"/>
      <c r="J134" s="125" t="s">
        <v>5748</v>
      </c>
      <c r="K134" s="14"/>
      <c r="L134" s="14"/>
      <c r="M134" s="14"/>
      <c r="N134" s="14"/>
      <c r="O134" s="13"/>
      <c r="P134" s="14"/>
      <c r="Q134" s="14"/>
      <c r="R134" s="14"/>
      <c r="S134" s="14"/>
      <c r="T134" s="14"/>
      <c r="U134" s="14"/>
      <c r="V134" s="14"/>
      <c r="W134" s="14"/>
    </row>
    <row r="135">
      <c r="A135" s="8" t="s">
        <v>5749</v>
      </c>
      <c r="B135" s="8" t="s">
        <v>3651</v>
      </c>
      <c r="C135" s="14"/>
      <c r="D135" s="14"/>
      <c r="E135" s="12"/>
      <c r="F135" s="132" t="s">
        <v>5750</v>
      </c>
      <c r="G135" s="124" t="s">
        <v>5303</v>
      </c>
      <c r="H135" s="8" t="s">
        <v>5751</v>
      </c>
      <c r="I135" s="14"/>
      <c r="J135" s="125" t="s">
        <v>5752</v>
      </c>
      <c r="K135" s="14"/>
      <c r="L135" s="14"/>
      <c r="M135" s="14"/>
      <c r="N135" s="14"/>
      <c r="O135" s="13"/>
      <c r="P135" s="14"/>
      <c r="Q135" s="14"/>
      <c r="R135" s="14"/>
      <c r="S135" s="14"/>
      <c r="T135" s="14"/>
      <c r="U135" s="14"/>
      <c r="V135" s="14"/>
      <c r="W135" s="14"/>
    </row>
    <row r="136">
      <c r="C136" s="14"/>
      <c r="D136" s="14"/>
      <c r="E136" s="12"/>
      <c r="F136" s="132" t="s">
        <v>5753</v>
      </c>
      <c r="G136" s="124" t="s">
        <v>5303</v>
      </c>
      <c r="H136" s="8" t="s">
        <v>5754</v>
      </c>
      <c r="I136" s="14"/>
      <c r="J136" s="125" t="s">
        <v>5755</v>
      </c>
      <c r="K136" s="14"/>
      <c r="L136" s="14"/>
      <c r="M136" s="14"/>
      <c r="N136" s="14"/>
      <c r="O136" s="13"/>
      <c r="P136" s="14"/>
      <c r="Q136" s="14"/>
      <c r="R136" s="14"/>
      <c r="S136" s="14"/>
      <c r="T136" s="14"/>
      <c r="U136" s="14"/>
      <c r="V136" s="14"/>
      <c r="W136" s="14"/>
    </row>
    <row r="137">
      <c r="C137" s="14"/>
      <c r="D137" s="14"/>
      <c r="E137" s="12"/>
      <c r="F137" s="132" t="s">
        <v>5756</v>
      </c>
      <c r="G137" s="124" t="s">
        <v>5303</v>
      </c>
      <c r="H137" s="8" t="s">
        <v>5757</v>
      </c>
      <c r="I137" s="14"/>
      <c r="J137" s="125" t="s">
        <v>5758</v>
      </c>
      <c r="K137" s="14"/>
      <c r="L137" s="14"/>
      <c r="M137" s="14"/>
      <c r="N137" s="14"/>
      <c r="O137" s="13"/>
      <c r="P137" s="14"/>
      <c r="Q137" s="14"/>
      <c r="R137" s="14"/>
      <c r="S137" s="14"/>
      <c r="T137" s="14"/>
      <c r="U137" s="14"/>
      <c r="V137" s="14"/>
      <c r="W137" s="14"/>
    </row>
    <row r="138">
      <c r="C138" s="14"/>
      <c r="D138" s="14"/>
      <c r="E138" s="12"/>
      <c r="F138" s="132" t="s">
        <v>5759</v>
      </c>
      <c r="G138" s="124" t="s">
        <v>5303</v>
      </c>
      <c r="H138" s="8" t="s">
        <v>5760</v>
      </c>
      <c r="I138" s="14"/>
      <c r="J138" s="125" t="s">
        <v>5761</v>
      </c>
      <c r="K138" s="14"/>
      <c r="L138" s="14"/>
      <c r="M138" s="14"/>
      <c r="N138" s="14"/>
      <c r="O138" s="13"/>
      <c r="P138" s="14"/>
      <c r="Q138" s="14"/>
      <c r="R138" s="14"/>
      <c r="S138" s="14"/>
      <c r="T138" s="14"/>
      <c r="U138" s="14"/>
      <c r="V138" s="14"/>
      <c r="W138" s="14"/>
    </row>
    <row r="139">
      <c r="C139" s="14"/>
      <c r="D139" s="14"/>
      <c r="E139" s="12"/>
      <c r="F139" s="132" t="s">
        <v>5762</v>
      </c>
      <c r="G139" s="124" t="s">
        <v>5303</v>
      </c>
      <c r="H139" s="8" t="s">
        <v>5763</v>
      </c>
      <c r="I139" s="14"/>
      <c r="J139" s="125" t="s">
        <v>5764</v>
      </c>
      <c r="K139" s="14"/>
      <c r="L139" s="14"/>
      <c r="M139" s="14"/>
      <c r="N139" s="14"/>
      <c r="O139" s="13"/>
      <c r="P139" s="14"/>
      <c r="Q139" s="14"/>
      <c r="R139" s="14"/>
      <c r="S139" s="14"/>
      <c r="T139" s="14"/>
      <c r="U139" s="14"/>
      <c r="V139" s="14"/>
      <c r="W139" s="14"/>
    </row>
    <row r="140">
      <c r="C140" s="14"/>
      <c r="D140" s="14"/>
      <c r="E140" s="12"/>
      <c r="F140" s="132" t="s">
        <v>5765</v>
      </c>
      <c r="G140" s="124" t="s">
        <v>5303</v>
      </c>
      <c r="H140" s="8" t="s">
        <v>5766</v>
      </c>
      <c r="I140" s="14"/>
      <c r="J140" s="125" t="s">
        <v>5767</v>
      </c>
      <c r="K140" s="14"/>
      <c r="L140" s="14"/>
      <c r="M140" s="14"/>
      <c r="N140" s="14"/>
      <c r="O140" s="13"/>
      <c r="P140" s="14"/>
      <c r="Q140" s="14"/>
      <c r="R140" s="14"/>
      <c r="S140" s="14"/>
      <c r="T140" s="14"/>
      <c r="U140" s="14"/>
      <c r="V140" s="14"/>
      <c r="W140" s="14"/>
    </row>
    <row r="141">
      <c r="A141" s="8" t="s">
        <v>5768</v>
      </c>
      <c r="B141" s="8" t="s">
        <v>3651</v>
      </c>
      <c r="C141" s="14"/>
      <c r="D141" s="9"/>
      <c r="E141" s="12"/>
      <c r="F141" s="132" t="s">
        <v>5769</v>
      </c>
      <c r="G141" s="124" t="s">
        <v>5303</v>
      </c>
      <c r="H141" s="8" t="s">
        <v>5770</v>
      </c>
      <c r="I141" s="11" t="s">
        <v>5771</v>
      </c>
      <c r="J141" s="125" t="s">
        <v>5772</v>
      </c>
      <c r="K141" s="14"/>
      <c r="L141" s="14"/>
      <c r="M141" s="14"/>
      <c r="N141" s="14"/>
      <c r="O141" s="13"/>
      <c r="P141" s="14"/>
      <c r="Q141" s="14"/>
      <c r="R141" s="14"/>
      <c r="S141" s="14"/>
      <c r="T141" s="14"/>
      <c r="U141" s="14"/>
      <c r="V141" s="14"/>
      <c r="W141" s="14"/>
    </row>
    <row r="142">
      <c r="C142" s="14"/>
      <c r="D142" s="9"/>
      <c r="E142" s="12"/>
      <c r="F142" s="132" t="s">
        <v>5773</v>
      </c>
      <c r="G142" s="124" t="s">
        <v>5303</v>
      </c>
      <c r="H142" s="8" t="s">
        <v>5774</v>
      </c>
      <c r="I142" s="11" t="s">
        <v>5771</v>
      </c>
      <c r="J142" s="125" t="s">
        <v>5775</v>
      </c>
      <c r="K142" s="14"/>
      <c r="L142" s="14"/>
      <c r="M142" s="14"/>
      <c r="N142" s="14"/>
      <c r="O142" s="13"/>
      <c r="P142" s="14"/>
      <c r="Q142" s="14"/>
      <c r="R142" s="14"/>
      <c r="S142" s="14"/>
      <c r="T142" s="14"/>
      <c r="U142" s="14"/>
      <c r="V142" s="14"/>
      <c r="W142" s="14"/>
    </row>
    <row r="143" ht="40.5" customHeight="1">
      <c r="A143" s="8" t="s">
        <v>5776</v>
      </c>
      <c r="B143" s="8" t="s">
        <v>4170</v>
      </c>
      <c r="C143" s="14"/>
      <c r="D143" s="14"/>
      <c r="E143" s="12"/>
      <c r="F143" s="132" t="s">
        <v>5777</v>
      </c>
      <c r="G143" s="124" t="s">
        <v>5303</v>
      </c>
      <c r="H143" s="8" t="s">
        <v>5778</v>
      </c>
      <c r="I143" s="45" t="s">
        <v>5779</v>
      </c>
      <c r="J143" s="130" t="s">
        <v>5780</v>
      </c>
      <c r="K143" s="14"/>
      <c r="L143" s="14"/>
      <c r="M143" s="14"/>
      <c r="N143" s="14"/>
      <c r="O143" s="13"/>
      <c r="P143" s="14"/>
      <c r="Q143" s="14"/>
      <c r="R143" s="14"/>
      <c r="S143" s="14"/>
      <c r="T143" s="14"/>
      <c r="U143" s="14"/>
      <c r="V143" s="14"/>
      <c r="W143" s="14"/>
    </row>
    <row r="144" ht="40.5" customHeight="1">
      <c r="C144" s="14"/>
      <c r="D144" s="14"/>
      <c r="E144" s="12"/>
      <c r="F144" s="132" t="s">
        <v>5781</v>
      </c>
      <c r="G144" s="124" t="s">
        <v>5303</v>
      </c>
      <c r="H144" s="139" t="s">
        <v>5782</v>
      </c>
      <c r="I144" s="45" t="s">
        <v>5783</v>
      </c>
      <c r="J144" s="130" t="s">
        <v>5784</v>
      </c>
      <c r="K144" s="14"/>
      <c r="L144" s="14"/>
      <c r="M144" s="14"/>
      <c r="N144" s="14"/>
      <c r="O144" s="13"/>
      <c r="P144" s="14"/>
      <c r="Q144" s="14"/>
      <c r="R144" s="14"/>
      <c r="S144" s="14"/>
      <c r="T144" s="14"/>
      <c r="U144" s="14"/>
      <c r="V144" s="14"/>
      <c r="W144" s="14"/>
    </row>
    <row r="145" ht="40.5" customHeight="1">
      <c r="C145" s="14"/>
      <c r="D145" s="14"/>
      <c r="E145" s="12"/>
      <c r="F145" s="132" t="s">
        <v>5785</v>
      </c>
      <c r="G145" s="124" t="s">
        <v>5303</v>
      </c>
      <c r="H145" s="139" t="s">
        <v>5782</v>
      </c>
      <c r="I145" s="45" t="s">
        <v>5786</v>
      </c>
      <c r="J145" s="130" t="s">
        <v>5787</v>
      </c>
      <c r="K145" s="14"/>
      <c r="L145" s="14"/>
      <c r="M145" s="14"/>
      <c r="N145" s="14"/>
      <c r="O145" s="13"/>
      <c r="P145" s="14"/>
      <c r="Q145" s="14"/>
      <c r="R145" s="14"/>
      <c r="S145" s="14"/>
      <c r="T145" s="14"/>
      <c r="U145" s="14"/>
      <c r="V145" s="14"/>
      <c r="W145" s="14"/>
    </row>
    <row r="146" ht="40.5" customHeight="1">
      <c r="C146" s="14"/>
      <c r="D146" s="14"/>
      <c r="E146" s="12"/>
      <c r="F146" s="132" t="s">
        <v>5788</v>
      </c>
      <c r="G146" s="124" t="s">
        <v>5303</v>
      </c>
      <c r="H146" s="139" t="s">
        <v>5782</v>
      </c>
      <c r="I146" s="45" t="s">
        <v>5789</v>
      </c>
      <c r="J146" s="130" t="s">
        <v>5790</v>
      </c>
      <c r="K146" s="14"/>
      <c r="L146" s="14"/>
      <c r="M146" s="14"/>
      <c r="N146" s="14"/>
      <c r="O146" s="13"/>
      <c r="P146" s="14"/>
      <c r="Q146" s="14"/>
      <c r="R146" s="14"/>
      <c r="S146" s="14"/>
      <c r="T146" s="14"/>
      <c r="U146" s="14"/>
      <c r="V146" s="14"/>
      <c r="W146" s="14"/>
    </row>
    <row r="147" ht="40.5" customHeight="1">
      <c r="C147" s="14"/>
      <c r="D147" s="14"/>
      <c r="E147" s="12"/>
      <c r="F147" s="132" t="s">
        <v>5791</v>
      </c>
      <c r="G147" s="124" t="s">
        <v>5303</v>
      </c>
      <c r="H147" s="139" t="s">
        <v>5782</v>
      </c>
      <c r="I147" s="45" t="s">
        <v>5792</v>
      </c>
      <c r="J147" s="130" t="s">
        <v>5793</v>
      </c>
      <c r="K147" s="14"/>
      <c r="L147" s="14"/>
      <c r="M147" s="14"/>
      <c r="N147" s="14"/>
      <c r="O147" s="13"/>
      <c r="P147" s="14"/>
      <c r="Q147" s="14"/>
      <c r="R147" s="14"/>
      <c r="S147" s="14"/>
      <c r="T147" s="14"/>
      <c r="U147" s="14"/>
      <c r="V147" s="14"/>
      <c r="W147" s="14"/>
    </row>
    <row r="148">
      <c r="A148" s="8" t="s">
        <v>5794</v>
      </c>
      <c r="B148" s="8" t="s">
        <v>5795</v>
      </c>
      <c r="C148" s="14"/>
      <c r="D148" s="11"/>
      <c r="E148" s="9" t="s">
        <v>5796</v>
      </c>
      <c r="F148" s="132" t="s">
        <v>5797</v>
      </c>
      <c r="G148" s="124" t="s">
        <v>5303</v>
      </c>
      <c r="H148" s="8" t="s">
        <v>5798</v>
      </c>
      <c r="I148" s="14"/>
      <c r="J148" s="130" t="s">
        <v>5799</v>
      </c>
      <c r="K148" s="14"/>
      <c r="L148" s="14"/>
      <c r="M148" s="14"/>
      <c r="N148" s="14"/>
      <c r="O148" s="13"/>
      <c r="P148" s="14"/>
      <c r="Q148" s="14"/>
      <c r="R148" s="14"/>
      <c r="S148" s="14"/>
      <c r="T148" s="14"/>
      <c r="U148" s="14"/>
      <c r="V148" s="14"/>
      <c r="W148" s="14"/>
    </row>
    <row r="149">
      <c r="C149" s="14"/>
      <c r="D149" s="11"/>
      <c r="E149" s="9" t="s">
        <v>5800</v>
      </c>
      <c r="F149" s="132" t="s">
        <v>5797</v>
      </c>
      <c r="G149" s="124" t="s">
        <v>5303</v>
      </c>
      <c r="H149" s="8" t="s">
        <v>5801</v>
      </c>
      <c r="I149" s="14"/>
      <c r="J149" s="130" t="s">
        <v>5802</v>
      </c>
      <c r="K149" s="14"/>
      <c r="L149" s="14"/>
      <c r="M149" s="14"/>
      <c r="N149" s="14"/>
      <c r="O149" s="13"/>
      <c r="P149" s="14"/>
      <c r="Q149" s="14"/>
      <c r="R149" s="14"/>
      <c r="S149" s="14"/>
      <c r="T149" s="14"/>
      <c r="U149" s="14"/>
      <c r="V149" s="14"/>
      <c r="W149" s="14"/>
    </row>
    <row r="150">
      <c r="C150" s="14"/>
      <c r="D150" s="11"/>
      <c r="E150" s="9" t="s">
        <v>5803</v>
      </c>
      <c r="F150" s="132" t="s">
        <v>5797</v>
      </c>
      <c r="G150" s="124" t="s">
        <v>5303</v>
      </c>
      <c r="H150" s="8" t="s">
        <v>5804</v>
      </c>
      <c r="I150" s="14"/>
      <c r="J150" s="130" t="s">
        <v>5805</v>
      </c>
      <c r="K150" s="14"/>
      <c r="L150" s="14"/>
      <c r="M150" s="14"/>
      <c r="N150" s="14"/>
      <c r="O150" s="13"/>
      <c r="P150" s="14"/>
      <c r="Q150" s="14"/>
      <c r="R150" s="14"/>
      <c r="S150" s="14"/>
      <c r="T150" s="14"/>
      <c r="U150" s="14"/>
      <c r="V150" s="14"/>
      <c r="W150" s="14"/>
    </row>
    <row r="151">
      <c r="A151" s="8" t="s">
        <v>5794</v>
      </c>
      <c r="B151" s="8" t="s">
        <v>5795</v>
      </c>
      <c r="C151" s="14"/>
      <c r="D151" s="11"/>
      <c r="E151" s="8" t="s">
        <v>5806</v>
      </c>
      <c r="F151" s="132" t="s">
        <v>5807</v>
      </c>
      <c r="G151" s="124" t="s">
        <v>5303</v>
      </c>
      <c r="H151" s="8" t="s">
        <v>5808</v>
      </c>
      <c r="I151" s="14"/>
      <c r="J151" s="130" t="s">
        <v>5809</v>
      </c>
      <c r="K151" s="14"/>
      <c r="L151" s="14"/>
      <c r="M151" s="14"/>
      <c r="N151" s="14"/>
      <c r="O151" s="13"/>
      <c r="P151" s="14"/>
      <c r="Q151" s="14"/>
      <c r="R151" s="14"/>
      <c r="S151" s="14"/>
      <c r="T151" s="14"/>
      <c r="U151" s="14"/>
      <c r="V151" s="14"/>
      <c r="W151" s="14"/>
    </row>
    <row r="152">
      <c r="C152" s="14"/>
      <c r="D152" s="11"/>
      <c r="E152" s="8" t="s">
        <v>5810</v>
      </c>
      <c r="F152" s="132" t="s">
        <v>5807</v>
      </c>
      <c r="G152" s="124" t="s">
        <v>5303</v>
      </c>
      <c r="H152" s="8" t="s">
        <v>5811</v>
      </c>
      <c r="I152" s="140"/>
      <c r="J152" s="45" t="s">
        <v>5812</v>
      </c>
      <c r="K152" s="14"/>
      <c r="L152" s="14"/>
      <c r="M152" s="14"/>
      <c r="N152" s="14"/>
      <c r="O152" s="13"/>
      <c r="P152" s="14"/>
      <c r="Q152" s="14"/>
      <c r="R152" s="14"/>
      <c r="S152" s="14"/>
      <c r="T152" s="14"/>
      <c r="U152" s="14"/>
      <c r="V152" s="14"/>
      <c r="W152" s="14"/>
    </row>
    <row r="153">
      <c r="C153" s="14"/>
      <c r="D153" s="11"/>
      <c r="E153" s="8" t="s">
        <v>5813</v>
      </c>
      <c r="F153" s="132" t="s">
        <v>5807</v>
      </c>
      <c r="G153" s="124" t="s">
        <v>5303</v>
      </c>
      <c r="H153" s="8" t="s">
        <v>5814</v>
      </c>
      <c r="I153" s="140"/>
      <c r="J153" s="45" t="s">
        <v>5815</v>
      </c>
      <c r="K153" s="14"/>
      <c r="L153" s="14"/>
      <c r="M153" s="14"/>
      <c r="N153" s="14"/>
      <c r="O153" s="13"/>
      <c r="P153" s="14"/>
      <c r="Q153" s="14"/>
      <c r="R153" s="14"/>
      <c r="S153" s="14"/>
      <c r="T153" s="14"/>
      <c r="U153" s="14"/>
      <c r="V153" s="14"/>
      <c r="W153" s="14"/>
    </row>
    <row r="154">
      <c r="A154" s="141">
        <v>44683.0</v>
      </c>
      <c r="B154" s="8" t="s">
        <v>1048</v>
      </c>
      <c r="C154" s="14"/>
      <c r="D154" s="14"/>
      <c r="E154" s="8" t="s">
        <v>5816</v>
      </c>
      <c r="F154" s="132" t="s">
        <v>5817</v>
      </c>
      <c r="G154" s="124" t="s">
        <v>5303</v>
      </c>
      <c r="H154" s="8" t="s">
        <v>5818</v>
      </c>
      <c r="I154" s="142" t="s">
        <v>5819</v>
      </c>
      <c r="J154" s="143" t="s">
        <v>5820</v>
      </c>
      <c r="K154" s="14"/>
      <c r="L154" s="14"/>
      <c r="M154" s="14"/>
      <c r="N154" s="14"/>
      <c r="O154" s="126"/>
      <c r="P154" s="14"/>
      <c r="Q154" s="14"/>
      <c r="R154" s="14"/>
      <c r="S154" s="14"/>
      <c r="T154" s="14"/>
      <c r="U154" s="14"/>
      <c r="V154" s="14"/>
      <c r="W154" s="14"/>
    </row>
    <row r="155">
      <c r="C155" s="14"/>
      <c r="D155" s="14"/>
      <c r="E155" s="8" t="s">
        <v>5821</v>
      </c>
      <c r="F155" s="132" t="s">
        <v>5817</v>
      </c>
      <c r="G155" s="124" t="s">
        <v>5303</v>
      </c>
      <c r="H155" s="8" t="s">
        <v>5822</v>
      </c>
      <c r="I155" s="142" t="s">
        <v>5819</v>
      </c>
      <c r="J155" s="143" t="s">
        <v>5823</v>
      </c>
      <c r="K155" s="14"/>
      <c r="L155" s="14"/>
      <c r="M155" s="14"/>
      <c r="N155" s="14"/>
      <c r="O155" s="126"/>
      <c r="P155" s="14"/>
      <c r="Q155" s="14"/>
      <c r="R155" s="14"/>
      <c r="S155" s="14"/>
      <c r="T155" s="14"/>
      <c r="U155" s="14"/>
      <c r="V155" s="14"/>
      <c r="W155" s="14"/>
    </row>
    <row r="156">
      <c r="A156" s="141">
        <v>44714.0</v>
      </c>
      <c r="B156" s="8" t="s">
        <v>1048</v>
      </c>
      <c r="C156" s="14"/>
      <c r="D156" s="14"/>
      <c r="E156" s="8" t="s">
        <v>5824</v>
      </c>
      <c r="F156" s="132" t="s">
        <v>5817</v>
      </c>
      <c r="G156" s="124" t="s">
        <v>5303</v>
      </c>
      <c r="H156" s="8" t="s">
        <v>5825</v>
      </c>
      <c r="I156" s="144"/>
      <c r="J156" s="143" t="s">
        <v>5826</v>
      </c>
      <c r="K156" s="14"/>
      <c r="L156" s="14"/>
      <c r="M156" s="14"/>
      <c r="N156" s="14"/>
      <c r="O156" s="126"/>
      <c r="P156" s="14"/>
      <c r="Q156" s="14"/>
      <c r="R156" s="14"/>
      <c r="S156" s="14"/>
      <c r="T156" s="14"/>
      <c r="U156" s="14"/>
      <c r="V156" s="14"/>
      <c r="W156" s="14"/>
    </row>
    <row r="157">
      <c r="C157" s="14"/>
      <c r="D157" s="14"/>
      <c r="E157" s="8" t="s">
        <v>5827</v>
      </c>
      <c r="F157" s="132" t="s">
        <v>5817</v>
      </c>
      <c r="G157" s="124" t="s">
        <v>5303</v>
      </c>
      <c r="H157" s="8" t="s">
        <v>5828</v>
      </c>
      <c r="I157" s="144"/>
      <c r="J157" s="143" t="s">
        <v>5829</v>
      </c>
      <c r="K157" s="14"/>
      <c r="L157" s="14"/>
      <c r="M157" s="14"/>
      <c r="N157" s="14"/>
      <c r="O157" s="126"/>
      <c r="P157" s="14"/>
      <c r="Q157" s="14"/>
      <c r="R157" s="14"/>
      <c r="S157" s="14"/>
      <c r="T157" s="14"/>
      <c r="U157" s="14"/>
      <c r="V157" s="14"/>
      <c r="W157" s="14"/>
    </row>
    <row r="158">
      <c r="A158" s="141">
        <v>44715.0</v>
      </c>
      <c r="B158" s="8" t="s">
        <v>1048</v>
      </c>
      <c r="C158" s="14"/>
      <c r="D158" s="14"/>
      <c r="E158" s="8" t="s">
        <v>5830</v>
      </c>
      <c r="F158" s="132" t="s">
        <v>5817</v>
      </c>
      <c r="G158" s="124" t="s">
        <v>5303</v>
      </c>
      <c r="H158" s="8" t="s">
        <v>5831</v>
      </c>
      <c r="I158" s="144"/>
      <c r="J158" s="143" t="s">
        <v>5832</v>
      </c>
      <c r="K158" s="14"/>
      <c r="L158" s="14"/>
      <c r="M158" s="14"/>
      <c r="N158" s="14"/>
      <c r="O158" s="126"/>
      <c r="P158" s="14"/>
      <c r="Q158" s="14"/>
      <c r="R158" s="14"/>
      <c r="S158" s="14"/>
      <c r="T158" s="14"/>
      <c r="U158" s="14"/>
      <c r="V158" s="14"/>
      <c r="W158" s="14"/>
    </row>
    <row r="159">
      <c r="C159" s="14"/>
      <c r="D159" s="14"/>
      <c r="E159" s="8" t="s">
        <v>5833</v>
      </c>
      <c r="F159" s="132" t="s">
        <v>5817</v>
      </c>
      <c r="G159" s="124" t="s">
        <v>5303</v>
      </c>
      <c r="H159" s="8" t="s">
        <v>5834</v>
      </c>
      <c r="I159" s="144"/>
      <c r="J159" s="143" t="s">
        <v>5835</v>
      </c>
      <c r="K159" s="14"/>
      <c r="L159" s="14"/>
      <c r="M159" s="14"/>
      <c r="N159" s="14"/>
      <c r="O159" s="126"/>
      <c r="P159" s="14"/>
      <c r="Q159" s="14"/>
      <c r="R159" s="14"/>
      <c r="S159" s="14"/>
      <c r="T159" s="14"/>
      <c r="U159" s="14"/>
      <c r="V159" s="14"/>
      <c r="W159" s="14"/>
    </row>
    <row r="160">
      <c r="A160" s="141">
        <v>44684.0</v>
      </c>
      <c r="B160" s="8" t="s">
        <v>1048</v>
      </c>
      <c r="C160" s="14"/>
      <c r="D160" s="14"/>
      <c r="E160" s="8" t="s">
        <v>5836</v>
      </c>
      <c r="F160" s="132" t="s">
        <v>5817</v>
      </c>
      <c r="G160" s="124" t="s">
        <v>5303</v>
      </c>
      <c r="H160" s="8" t="s">
        <v>5837</v>
      </c>
      <c r="I160" s="144"/>
      <c r="J160" s="143" t="s">
        <v>5838</v>
      </c>
      <c r="K160" s="14"/>
      <c r="L160" s="14"/>
      <c r="M160" s="14"/>
      <c r="N160" s="14"/>
      <c r="O160" s="126"/>
      <c r="P160" s="14"/>
      <c r="Q160" s="14"/>
      <c r="R160" s="14"/>
      <c r="S160" s="14"/>
      <c r="T160" s="14"/>
      <c r="U160" s="14"/>
      <c r="V160" s="14"/>
      <c r="W160" s="14"/>
    </row>
    <row r="161">
      <c r="C161" s="14"/>
      <c r="D161" s="14"/>
      <c r="E161" s="8" t="s">
        <v>5839</v>
      </c>
      <c r="F161" s="132" t="s">
        <v>5817</v>
      </c>
      <c r="G161" s="124" t="s">
        <v>5303</v>
      </c>
      <c r="H161" s="8" t="s">
        <v>5840</v>
      </c>
      <c r="I161" s="144"/>
      <c r="J161" s="143" t="s">
        <v>5841</v>
      </c>
      <c r="K161" s="14"/>
      <c r="L161" s="14"/>
      <c r="M161" s="14"/>
      <c r="N161" s="14"/>
      <c r="O161" s="126"/>
      <c r="P161" s="14"/>
      <c r="Q161" s="14"/>
      <c r="R161" s="14"/>
      <c r="S161" s="14"/>
      <c r="T161" s="14"/>
      <c r="U161" s="14"/>
      <c r="V161" s="14"/>
      <c r="W161" s="14"/>
    </row>
    <row r="162">
      <c r="A162" s="141">
        <v>44622.0</v>
      </c>
      <c r="B162" s="8" t="s">
        <v>1048</v>
      </c>
      <c r="C162" s="14"/>
      <c r="D162" s="14"/>
      <c r="E162" s="8" t="s">
        <v>5842</v>
      </c>
      <c r="F162" s="132" t="s">
        <v>5817</v>
      </c>
      <c r="G162" s="124" t="s">
        <v>5303</v>
      </c>
      <c r="H162" s="8" t="s">
        <v>5843</v>
      </c>
      <c r="I162" s="144"/>
      <c r="J162" s="143" t="s">
        <v>5844</v>
      </c>
      <c r="K162" s="14"/>
      <c r="L162" s="14"/>
      <c r="M162" s="14"/>
      <c r="N162" s="14"/>
      <c r="O162" s="126"/>
      <c r="P162" s="14"/>
      <c r="Q162" s="14"/>
      <c r="R162" s="14"/>
      <c r="S162" s="14"/>
      <c r="T162" s="14"/>
      <c r="U162" s="14"/>
      <c r="V162" s="14"/>
      <c r="W162" s="14"/>
    </row>
    <row r="163">
      <c r="C163" s="14"/>
      <c r="D163" s="14"/>
      <c r="E163" s="8" t="s">
        <v>5845</v>
      </c>
      <c r="F163" s="132" t="s">
        <v>5817</v>
      </c>
      <c r="G163" s="124" t="s">
        <v>5303</v>
      </c>
      <c r="H163" s="8" t="s">
        <v>5846</v>
      </c>
      <c r="I163" s="144"/>
      <c r="J163" s="143" t="s">
        <v>5847</v>
      </c>
      <c r="K163" s="14"/>
      <c r="L163" s="14"/>
      <c r="M163" s="14"/>
      <c r="N163" s="14"/>
      <c r="O163" s="126"/>
      <c r="P163" s="14"/>
      <c r="Q163" s="14"/>
      <c r="R163" s="14"/>
      <c r="S163" s="14"/>
      <c r="T163" s="14"/>
      <c r="U163" s="14"/>
      <c r="V163" s="14"/>
      <c r="W163" s="14"/>
    </row>
    <row r="164">
      <c r="A164" s="8" t="s">
        <v>5412</v>
      </c>
      <c r="B164" s="8" t="s">
        <v>4149</v>
      </c>
      <c r="C164" s="14"/>
      <c r="D164" s="14"/>
      <c r="E164" s="12"/>
      <c r="F164" s="9" t="s">
        <v>5412</v>
      </c>
      <c r="G164" s="124" t="s">
        <v>5303</v>
      </c>
      <c r="H164" s="8" t="s">
        <v>5322</v>
      </c>
      <c r="I164" s="14"/>
      <c r="J164" s="125" t="s">
        <v>5848</v>
      </c>
      <c r="K164" s="14"/>
      <c r="L164" s="14"/>
      <c r="M164" s="14"/>
      <c r="N164" s="14"/>
      <c r="O164" s="13"/>
      <c r="P164" s="14"/>
      <c r="Q164" s="14"/>
      <c r="R164" s="14"/>
      <c r="S164" s="14"/>
      <c r="T164" s="14"/>
      <c r="U164" s="14"/>
      <c r="V164" s="14"/>
      <c r="W164" s="14"/>
    </row>
    <row r="165">
      <c r="A165" s="8" t="s">
        <v>5849</v>
      </c>
      <c r="B165" s="8" t="s">
        <v>4149</v>
      </c>
      <c r="C165" s="14"/>
      <c r="D165" s="14"/>
      <c r="E165" s="9"/>
      <c r="F165" s="9" t="s">
        <v>5849</v>
      </c>
      <c r="G165" s="124" t="s">
        <v>5303</v>
      </c>
      <c r="H165" s="8" t="s">
        <v>5325</v>
      </c>
      <c r="I165" s="14"/>
      <c r="J165" s="130" t="s">
        <v>5850</v>
      </c>
      <c r="K165" s="14"/>
      <c r="L165" s="14"/>
      <c r="M165" s="14"/>
      <c r="N165" s="14"/>
      <c r="O165" s="13"/>
      <c r="P165" s="14"/>
      <c r="Q165" s="14"/>
      <c r="R165" s="14"/>
      <c r="S165" s="14"/>
      <c r="T165" s="14"/>
      <c r="U165" s="14"/>
      <c r="V165" s="14"/>
      <c r="W165" s="14"/>
    </row>
    <row r="166">
      <c r="A166" s="8" t="s">
        <v>5457</v>
      </c>
      <c r="B166" s="8" t="s">
        <v>4149</v>
      </c>
      <c r="C166" s="14"/>
      <c r="D166" s="14"/>
      <c r="E166" s="12"/>
      <c r="F166" s="9" t="s">
        <v>5457</v>
      </c>
      <c r="G166" s="124" t="s">
        <v>5303</v>
      </c>
      <c r="H166" s="8" t="s">
        <v>5328</v>
      </c>
      <c r="I166" s="14"/>
      <c r="J166" s="125" t="s">
        <v>5851</v>
      </c>
      <c r="K166" s="14"/>
      <c r="L166" s="14"/>
      <c r="M166" s="14"/>
      <c r="N166" s="14"/>
      <c r="O166" s="13"/>
      <c r="P166" s="14"/>
      <c r="Q166" s="14"/>
      <c r="R166" s="14"/>
      <c r="S166" s="14"/>
      <c r="T166" s="14"/>
      <c r="U166" s="14"/>
      <c r="V166" s="14"/>
      <c r="W166" s="14"/>
    </row>
    <row r="167" ht="84.0" customHeight="1">
      <c r="A167" s="8" t="s">
        <v>5852</v>
      </c>
      <c r="B167" s="8" t="s">
        <v>3624</v>
      </c>
      <c r="C167" s="14"/>
      <c r="D167" s="14"/>
      <c r="E167" s="9" t="s">
        <v>5853</v>
      </c>
      <c r="F167" s="132" t="s">
        <v>5854</v>
      </c>
      <c r="G167" s="124" t="s">
        <v>5303</v>
      </c>
      <c r="H167" s="8" t="s">
        <v>5855</v>
      </c>
      <c r="I167" s="14"/>
      <c r="J167" s="125" t="s">
        <v>5856</v>
      </c>
      <c r="K167" s="14"/>
      <c r="L167" s="14"/>
      <c r="M167" s="14"/>
      <c r="N167" s="14"/>
      <c r="O167" s="13"/>
      <c r="P167" s="14"/>
      <c r="Q167" s="14"/>
      <c r="R167" s="14"/>
      <c r="S167" s="14"/>
      <c r="T167" s="14"/>
      <c r="U167" s="14"/>
      <c r="V167" s="14"/>
      <c r="W167" s="14"/>
    </row>
    <row r="168">
      <c r="C168" s="14"/>
      <c r="D168" s="14"/>
      <c r="F168" s="132" t="s">
        <v>5857</v>
      </c>
      <c r="G168" s="124" t="s">
        <v>5303</v>
      </c>
      <c r="H168" s="8" t="s">
        <v>5858</v>
      </c>
      <c r="I168" s="14"/>
      <c r="J168" s="125" t="s">
        <v>5859</v>
      </c>
      <c r="K168" s="14"/>
      <c r="L168" s="14"/>
      <c r="M168" s="14"/>
      <c r="N168" s="14"/>
      <c r="O168" s="13"/>
      <c r="P168" s="14"/>
      <c r="Q168" s="14"/>
      <c r="R168" s="14"/>
      <c r="S168" s="14"/>
      <c r="T168" s="14"/>
      <c r="U168" s="14"/>
      <c r="V168" s="14"/>
      <c r="W168" s="14"/>
    </row>
    <row r="169">
      <c r="C169" s="14"/>
      <c r="D169" s="14"/>
      <c r="F169" s="132" t="s">
        <v>5860</v>
      </c>
      <c r="G169" s="124" t="s">
        <v>5303</v>
      </c>
      <c r="H169" s="138" t="s">
        <v>5861</v>
      </c>
      <c r="I169" s="14"/>
      <c r="J169" s="125" t="s">
        <v>5862</v>
      </c>
      <c r="K169" s="14"/>
      <c r="L169" s="14"/>
      <c r="M169" s="14"/>
      <c r="N169" s="14"/>
      <c r="O169" s="13"/>
      <c r="P169" s="14"/>
      <c r="Q169" s="14"/>
      <c r="R169" s="14"/>
      <c r="S169" s="14"/>
      <c r="T169" s="14"/>
      <c r="U169" s="14"/>
      <c r="V169" s="14"/>
      <c r="W169" s="14"/>
    </row>
    <row r="170">
      <c r="C170" s="14"/>
      <c r="D170" s="14"/>
      <c r="F170" s="132" t="s">
        <v>5863</v>
      </c>
      <c r="G170" s="124" t="s">
        <v>5303</v>
      </c>
      <c r="H170" s="138" t="s">
        <v>5864</v>
      </c>
      <c r="I170" s="14"/>
      <c r="J170" s="125" t="s">
        <v>5865</v>
      </c>
      <c r="K170" s="14"/>
      <c r="L170" s="14"/>
      <c r="M170" s="14"/>
      <c r="N170" s="14"/>
      <c r="O170" s="13"/>
      <c r="P170" s="14"/>
      <c r="Q170" s="14"/>
      <c r="R170" s="14"/>
      <c r="S170" s="14"/>
      <c r="T170" s="14"/>
      <c r="U170" s="14"/>
      <c r="V170" s="14"/>
      <c r="W170" s="14"/>
    </row>
    <row r="171">
      <c r="C171" s="14"/>
      <c r="D171" s="14"/>
      <c r="F171" s="132" t="s">
        <v>5866</v>
      </c>
      <c r="G171" s="124" t="s">
        <v>5303</v>
      </c>
      <c r="H171" s="138" t="s">
        <v>5867</v>
      </c>
      <c r="I171" s="14"/>
      <c r="J171" s="125" t="s">
        <v>5868</v>
      </c>
      <c r="K171" s="14"/>
      <c r="L171" s="14"/>
      <c r="M171" s="14"/>
      <c r="N171" s="14"/>
      <c r="O171" s="13"/>
      <c r="P171" s="14"/>
      <c r="Q171" s="14"/>
      <c r="R171" s="14"/>
      <c r="S171" s="14"/>
      <c r="T171" s="14"/>
      <c r="U171" s="14"/>
      <c r="V171" s="14"/>
      <c r="W171" s="14"/>
    </row>
    <row r="172">
      <c r="A172" s="8" t="s">
        <v>5869</v>
      </c>
      <c r="B172" s="8" t="s">
        <v>5870</v>
      </c>
      <c r="C172" s="14"/>
      <c r="D172" s="14"/>
      <c r="E172" s="12"/>
      <c r="F172" s="123" t="s">
        <v>5871</v>
      </c>
      <c r="G172" s="124" t="s">
        <v>5303</v>
      </c>
      <c r="H172" s="8" t="s">
        <v>5872</v>
      </c>
      <c r="I172" s="14"/>
      <c r="J172" s="130" t="s">
        <v>5873</v>
      </c>
      <c r="K172" s="14"/>
      <c r="L172" s="14"/>
      <c r="M172" s="14"/>
      <c r="N172" s="14"/>
      <c r="O172" s="13"/>
      <c r="P172" s="14"/>
      <c r="Q172" s="14"/>
      <c r="R172" s="14"/>
      <c r="S172" s="14"/>
      <c r="T172" s="14"/>
      <c r="U172" s="14"/>
      <c r="V172" s="14"/>
      <c r="W172" s="14"/>
    </row>
    <row r="173">
      <c r="A173" s="8" t="s">
        <v>5874</v>
      </c>
      <c r="B173" s="8" t="s">
        <v>5870</v>
      </c>
      <c r="C173" s="14"/>
      <c r="D173" s="14"/>
      <c r="E173" s="9" t="s">
        <v>5875</v>
      </c>
      <c r="F173" s="123" t="s">
        <v>5876</v>
      </c>
      <c r="G173" s="124" t="s">
        <v>5303</v>
      </c>
      <c r="H173" s="8" t="s">
        <v>5877</v>
      </c>
      <c r="I173" s="11" t="s">
        <v>5878</v>
      </c>
      <c r="J173" s="130" t="s">
        <v>5879</v>
      </c>
      <c r="K173" s="14"/>
      <c r="L173" s="14"/>
      <c r="M173" s="14"/>
      <c r="N173" s="14"/>
      <c r="O173" s="13"/>
      <c r="P173" s="14"/>
      <c r="Q173" s="14"/>
      <c r="R173" s="14"/>
      <c r="S173" s="14"/>
      <c r="T173" s="14"/>
      <c r="U173" s="14"/>
      <c r="V173" s="14"/>
      <c r="W173" s="14"/>
    </row>
    <row r="174" ht="80.25" customHeight="1">
      <c r="A174" s="8" t="s">
        <v>5565</v>
      </c>
      <c r="B174" s="8" t="s">
        <v>5870</v>
      </c>
      <c r="C174" s="14"/>
      <c r="D174" s="14"/>
      <c r="E174" s="9"/>
      <c r="F174" s="123" t="s">
        <v>5880</v>
      </c>
      <c r="G174" s="124" t="s">
        <v>5303</v>
      </c>
      <c r="H174" s="8" t="s">
        <v>5881</v>
      </c>
      <c r="I174" s="14"/>
      <c r="J174" s="125" t="s">
        <v>5882</v>
      </c>
      <c r="K174" s="14"/>
      <c r="L174" s="14"/>
      <c r="M174" s="14"/>
      <c r="N174" s="14"/>
      <c r="O174" s="13"/>
      <c r="P174" s="14"/>
      <c r="Q174" s="14"/>
      <c r="R174" s="14"/>
      <c r="S174" s="14"/>
      <c r="T174" s="14"/>
      <c r="U174" s="14"/>
      <c r="V174" s="14"/>
      <c r="W174" s="14"/>
    </row>
    <row r="175" ht="151.5" customHeight="1">
      <c r="A175" s="8" t="s">
        <v>5883</v>
      </c>
      <c r="B175" s="8" t="s">
        <v>5870</v>
      </c>
      <c r="C175" s="14"/>
      <c r="D175" s="14"/>
      <c r="E175" s="9"/>
      <c r="F175" s="127" t="s">
        <v>5884</v>
      </c>
      <c r="G175" s="124" t="s">
        <v>5303</v>
      </c>
      <c r="H175" s="8" t="s">
        <v>5885</v>
      </c>
      <c r="I175" s="14"/>
      <c r="J175" s="125" t="s">
        <v>5886</v>
      </c>
      <c r="K175" s="14"/>
      <c r="L175" s="14"/>
      <c r="M175" s="14"/>
      <c r="N175" s="14"/>
      <c r="O175" s="13"/>
      <c r="P175" s="14"/>
      <c r="Q175" s="14"/>
      <c r="R175" s="14"/>
      <c r="S175" s="14"/>
      <c r="T175" s="14"/>
      <c r="U175" s="14"/>
      <c r="V175" s="14"/>
      <c r="W175" s="14"/>
    </row>
    <row r="176">
      <c r="A176" s="8" t="s">
        <v>5874</v>
      </c>
      <c r="B176" s="8" t="s">
        <v>5870</v>
      </c>
      <c r="C176" s="14"/>
      <c r="D176" s="14"/>
      <c r="E176" s="9" t="s">
        <v>5887</v>
      </c>
      <c r="F176" s="123" t="s">
        <v>5888</v>
      </c>
      <c r="G176" s="124" t="s">
        <v>5303</v>
      </c>
      <c r="H176" s="8" t="s">
        <v>5889</v>
      </c>
      <c r="I176" s="11" t="s">
        <v>5890</v>
      </c>
      <c r="J176" s="125" t="s">
        <v>5891</v>
      </c>
      <c r="K176" s="14"/>
      <c r="L176" s="14"/>
      <c r="M176" s="14"/>
      <c r="N176" s="14"/>
      <c r="O176" s="13"/>
      <c r="P176" s="14"/>
      <c r="Q176" s="14"/>
      <c r="R176" s="14"/>
      <c r="S176" s="14"/>
      <c r="T176" s="14"/>
      <c r="U176" s="14"/>
      <c r="V176" s="14"/>
      <c r="W176" s="14"/>
    </row>
    <row r="177">
      <c r="A177" s="8" t="s">
        <v>5892</v>
      </c>
      <c r="B177" s="8" t="s">
        <v>5870</v>
      </c>
      <c r="C177" s="14"/>
      <c r="D177" s="14"/>
      <c r="E177" s="9" t="s">
        <v>5893</v>
      </c>
      <c r="F177" s="132" t="s">
        <v>5574</v>
      </c>
      <c r="G177" s="124" t="s">
        <v>5303</v>
      </c>
      <c r="H177" s="8" t="s">
        <v>5894</v>
      </c>
      <c r="I177" s="14"/>
      <c r="J177" s="125" t="s">
        <v>5895</v>
      </c>
      <c r="K177" s="14"/>
      <c r="L177" s="14"/>
      <c r="M177" s="14"/>
      <c r="N177" s="14"/>
      <c r="O177" s="13"/>
      <c r="P177" s="14"/>
      <c r="Q177" s="14"/>
      <c r="R177" s="14"/>
      <c r="S177" s="14"/>
      <c r="T177" s="14"/>
      <c r="U177" s="14"/>
      <c r="V177" s="14"/>
      <c r="W177" s="14"/>
    </row>
    <row r="178">
      <c r="A178" s="8" t="s">
        <v>5896</v>
      </c>
      <c r="B178" s="8" t="s">
        <v>3718</v>
      </c>
      <c r="C178" s="14"/>
      <c r="D178" s="14"/>
      <c r="E178" s="12"/>
      <c r="F178" s="132" t="s">
        <v>5897</v>
      </c>
      <c r="G178" s="124" t="s">
        <v>5303</v>
      </c>
      <c r="H178" s="145" t="s">
        <v>5898</v>
      </c>
      <c r="I178" s="14"/>
      <c r="J178" s="125" t="s">
        <v>5899</v>
      </c>
      <c r="K178" s="14"/>
      <c r="L178" s="14"/>
      <c r="M178" s="14"/>
      <c r="N178" s="14"/>
      <c r="O178" s="13"/>
      <c r="P178" s="14"/>
      <c r="Q178" s="14"/>
      <c r="R178" s="14"/>
      <c r="S178" s="14"/>
      <c r="T178" s="14"/>
      <c r="U178" s="14"/>
      <c r="V178" s="14"/>
      <c r="W178" s="14"/>
    </row>
    <row r="179">
      <c r="C179" s="14"/>
      <c r="D179" s="14"/>
      <c r="E179" s="12"/>
      <c r="F179" s="132" t="s">
        <v>5897</v>
      </c>
      <c r="G179" s="124" t="s">
        <v>5303</v>
      </c>
      <c r="H179" s="145" t="s">
        <v>5900</v>
      </c>
      <c r="I179" s="14"/>
      <c r="J179" s="125" t="s">
        <v>5901</v>
      </c>
      <c r="K179" s="14"/>
      <c r="L179" s="14"/>
      <c r="M179" s="14"/>
      <c r="N179" s="14"/>
      <c r="O179" s="13"/>
      <c r="P179" s="14"/>
      <c r="Q179" s="14"/>
      <c r="R179" s="14"/>
      <c r="S179" s="14"/>
      <c r="T179" s="14"/>
      <c r="U179" s="14"/>
      <c r="V179" s="14"/>
      <c r="W179" s="14"/>
    </row>
    <row r="180">
      <c r="A180" s="8" t="s">
        <v>5902</v>
      </c>
      <c r="B180" s="8" t="s">
        <v>3750</v>
      </c>
      <c r="C180" s="14"/>
      <c r="D180" s="14"/>
      <c r="E180" s="9" t="s">
        <v>5903</v>
      </c>
      <c r="F180" s="132" t="s">
        <v>5904</v>
      </c>
      <c r="G180" s="124" t="s">
        <v>5303</v>
      </c>
      <c r="H180" s="8" t="s">
        <v>5905</v>
      </c>
      <c r="I180" s="14"/>
      <c r="J180" s="125" t="s">
        <v>5906</v>
      </c>
      <c r="K180" s="14"/>
      <c r="L180" s="14"/>
      <c r="M180" s="14"/>
      <c r="N180" s="14"/>
      <c r="O180" s="13"/>
      <c r="P180" s="14"/>
      <c r="Q180" s="14"/>
      <c r="R180" s="14"/>
      <c r="S180" s="14"/>
      <c r="T180" s="14"/>
      <c r="U180" s="14"/>
      <c r="V180" s="14"/>
      <c r="W180" s="14"/>
    </row>
    <row r="181">
      <c r="A181" s="8" t="s">
        <v>5902</v>
      </c>
      <c r="B181" s="8" t="s">
        <v>3750</v>
      </c>
      <c r="C181" s="14"/>
      <c r="D181" s="14"/>
      <c r="E181" s="9" t="s">
        <v>5903</v>
      </c>
      <c r="F181" s="132" t="s">
        <v>5907</v>
      </c>
      <c r="G181" s="124" t="s">
        <v>5303</v>
      </c>
      <c r="H181" s="8" t="s">
        <v>5908</v>
      </c>
      <c r="I181" s="14"/>
      <c r="J181" s="125" t="s">
        <v>5909</v>
      </c>
      <c r="K181" s="14"/>
      <c r="L181" s="14"/>
      <c r="M181" s="14"/>
      <c r="N181" s="14"/>
      <c r="O181" s="13"/>
      <c r="P181" s="14"/>
      <c r="Q181" s="14"/>
      <c r="R181" s="14"/>
      <c r="S181" s="14"/>
      <c r="T181" s="14"/>
      <c r="U181" s="14"/>
      <c r="V181" s="14"/>
      <c r="W181" s="14"/>
    </row>
    <row r="182">
      <c r="A182" s="8" t="s">
        <v>5902</v>
      </c>
      <c r="B182" s="8" t="s">
        <v>3750</v>
      </c>
      <c r="C182" s="14"/>
      <c r="D182" s="14"/>
      <c r="E182" s="9" t="s">
        <v>5903</v>
      </c>
      <c r="F182" s="132" t="s">
        <v>5910</v>
      </c>
      <c r="G182" s="124" t="s">
        <v>5303</v>
      </c>
      <c r="H182" s="8" t="s">
        <v>5911</v>
      </c>
      <c r="I182" s="14"/>
      <c r="J182" s="125" t="s">
        <v>5912</v>
      </c>
      <c r="K182" s="14"/>
      <c r="L182" s="14"/>
      <c r="M182" s="14"/>
      <c r="N182" s="14"/>
      <c r="O182" s="13"/>
      <c r="P182" s="14"/>
      <c r="Q182" s="14"/>
      <c r="R182" s="14"/>
      <c r="S182" s="14"/>
      <c r="T182" s="14"/>
      <c r="U182" s="14"/>
      <c r="V182" s="14"/>
      <c r="W182" s="14"/>
    </row>
    <row r="183">
      <c r="A183" s="8" t="s">
        <v>5913</v>
      </c>
      <c r="B183" s="8" t="s">
        <v>3998</v>
      </c>
      <c r="C183" s="14"/>
      <c r="D183" s="14"/>
      <c r="E183" s="9"/>
      <c r="F183" s="9" t="s">
        <v>5913</v>
      </c>
      <c r="G183" s="124" t="s">
        <v>5303</v>
      </c>
      <c r="H183" s="8" t="s">
        <v>5914</v>
      </c>
      <c r="I183" s="45" t="s">
        <v>5915</v>
      </c>
      <c r="J183" s="125" t="s">
        <v>5916</v>
      </c>
      <c r="K183" s="14"/>
      <c r="L183" s="14"/>
      <c r="M183" s="14"/>
      <c r="N183" s="14"/>
      <c r="O183" s="13"/>
      <c r="P183" s="14"/>
      <c r="Q183" s="14"/>
      <c r="R183" s="14"/>
      <c r="S183" s="14"/>
      <c r="T183" s="14"/>
      <c r="U183" s="14"/>
      <c r="V183" s="14"/>
      <c r="W183" s="14"/>
    </row>
    <row r="184">
      <c r="A184" s="8" t="s">
        <v>5917</v>
      </c>
      <c r="B184" s="8" t="s">
        <v>3998</v>
      </c>
      <c r="C184" s="14"/>
      <c r="D184" s="14"/>
      <c r="E184" s="12"/>
      <c r="F184" s="9" t="s">
        <v>5917</v>
      </c>
      <c r="G184" s="124" t="s">
        <v>5303</v>
      </c>
      <c r="H184" s="8" t="s">
        <v>5918</v>
      </c>
      <c r="I184" s="45" t="s">
        <v>5919</v>
      </c>
      <c r="J184" s="125" t="s">
        <v>5920</v>
      </c>
      <c r="K184" s="14"/>
      <c r="L184" s="14"/>
      <c r="M184" s="14"/>
      <c r="N184" s="14"/>
      <c r="O184" s="13"/>
      <c r="P184" s="14"/>
      <c r="Q184" s="14"/>
      <c r="R184" s="14"/>
      <c r="S184" s="14"/>
      <c r="T184" s="14"/>
      <c r="U184" s="14"/>
      <c r="V184" s="14"/>
      <c r="W184" s="14"/>
    </row>
    <row r="185">
      <c r="A185" s="8" t="s">
        <v>5921</v>
      </c>
      <c r="B185" s="8" t="s">
        <v>3998</v>
      </c>
      <c r="C185" s="14"/>
      <c r="D185" s="14"/>
      <c r="E185" s="12"/>
      <c r="F185" s="9" t="s">
        <v>5921</v>
      </c>
      <c r="G185" s="124" t="s">
        <v>5303</v>
      </c>
      <c r="H185" s="8" t="s">
        <v>5922</v>
      </c>
      <c r="I185" s="45" t="s">
        <v>5923</v>
      </c>
      <c r="J185" s="125" t="s">
        <v>5924</v>
      </c>
      <c r="K185" s="14"/>
      <c r="L185" s="14"/>
      <c r="M185" s="14"/>
      <c r="N185" s="14"/>
      <c r="O185" s="13"/>
      <c r="P185" s="14"/>
      <c r="Q185" s="14"/>
      <c r="R185" s="14"/>
      <c r="S185" s="14"/>
      <c r="T185" s="14"/>
      <c r="U185" s="14"/>
      <c r="V185" s="14"/>
      <c r="W185" s="14"/>
    </row>
    <row r="186">
      <c r="A186" s="8" t="s">
        <v>5925</v>
      </c>
      <c r="B186" s="8" t="s">
        <v>3794</v>
      </c>
      <c r="C186" s="14"/>
      <c r="D186" s="14"/>
      <c r="E186" s="12"/>
      <c r="F186" s="132" t="s">
        <v>5926</v>
      </c>
      <c r="G186" s="124" t="s">
        <v>5303</v>
      </c>
      <c r="H186" s="8" t="s">
        <v>5927</v>
      </c>
      <c r="I186" s="11" t="s">
        <v>5928</v>
      </c>
      <c r="J186" s="130" t="s">
        <v>5929</v>
      </c>
      <c r="K186" s="14"/>
      <c r="L186" s="14"/>
      <c r="M186" s="14"/>
      <c r="N186" s="14"/>
      <c r="O186" s="13"/>
      <c r="P186" s="14"/>
      <c r="Q186" s="14"/>
      <c r="R186" s="14"/>
      <c r="S186" s="14"/>
      <c r="T186" s="14"/>
      <c r="U186" s="14"/>
      <c r="V186" s="14"/>
      <c r="W186" s="14"/>
    </row>
    <row r="187">
      <c r="A187" s="8" t="s">
        <v>5925</v>
      </c>
      <c r="B187" s="8" t="s">
        <v>3794</v>
      </c>
      <c r="C187" s="14"/>
      <c r="D187" s="14"/>
      <c r="E187" s="12"/>
      <c r="F187" s="132" t="s">
        <v>5930</v>
      </c>
      <c r="G187" s="124" t="s">
        <v>5303</v>
      </c>
      <c r="H187" s="8" t="s">
        <v>5931</v>
      </c>
      <c r="I187" s="11" t="s">
        <v>5928</v>
      </c>
      <c r="J187" s="130" t="s">
        <v>5932</v>
      </c>
      <c r="K187" s="14"/>
      <c r="L187" s="14"/>
      <c r="M187" s="14"/>
      <c r="N187" s="14"/>
      <c r="O187" s="13"/>
      <c r="P187" s="14"/>
      <c r="Q187" s="14"/>
      <c r="R187" s="14"/>
      <c r="S187" s="14"/>
      <c r="T187" s="14"/>
      <c r="U187" s="14"/>
      <c r="V187" s="14"/>
      <c r="W187" s="14"/>
    </row>
    <row r="188">
      <c r="A188" s="8" t="s">
        <v>5925</v>
      </c>
      <c r="B188" s="8" t="s">
        <v>3794</v>
      </c>
      <c r="C188" s="14"/>
      <c r="D188" s="14"/>
      <c r="E188" s="12"/>
      <c r="F188" s="132" t="s">
        <v>5933</v>
      </c>
      <c r="G188" s="124" t="s">
        <v>5303</v>
      </c>
      <c r="H188" s="8" t="s">
        <v>5934</v>
      </c>
      <c r="I188" s="11" t="s">
        <v>5928</v>
      </c>
      <c r="J188" s="125" t="s">
        <v>5935</v>
      </c>
      <c r="K188" s="14"/>
      <c r="L188" s="14"/>
      <c r="M188" s="14"/>
      <c r="N188" s="14"/>
      <c r="O188" s="13"/>
      <c r="P188" s="14"/>
      <c r="Q188" s="14"/>
      <c r="R188" s="14"/>
      <c r="S188" s="14"/>
      <c r="T188" s="14"/>
      <c r="U188" s="14"/>
      <c r="V188" s="14"/>
      <c r="W188" s="14"/>
    </row>
    <row r="189">
      <c r="A189" s="8" t="s">
        <v>5936</v>
      </c>
      <c r="B189" s="8" t="s">
        <v>3843</v>
      </c>
      <c r="C189" s="14"/>
      <c r="D189" s="14"/>
      <c r="E189" s="12"/>
      <c r="F189" s="123" t="s">
        <v>5937</v>
      </c>
      <c r="G189" s="124" t="s">
        <v>5303</v>
      </c>
      <c r="H189" s="8" t="s">
        <v>5938</v>
      </c>
      <c r="I189" s="45" t="s">
        <v>5939</v>
      </c>
      <c r="J189" s="130" t="s">
        <v>5940</v>
      </c>
      <c r="K189" s="14"/>
      <c r="L189" s="14"/>
      <c r="M189" s="14"/>
      <c r="N189" s="14"/>
      <c r="O189" s="13"/>
      <c r="P189" s="14"/>
      <c r="Q189" s="14"/>
      <c r="R189" s="14"/>
      <c r="S189" s="14"/>
      <c r="T189" s="14"/>
      <c r="U189" s="14"/>
      <c r="V189" s="14"/>
      <c r="W189" s="14"/>
    </row>
    <row r="190">
      <c r="A190" s="8" t="s">
        <v>5936</v>
      </c>
      <c r="B190" s="8" t="s">
        <v>3843</v>
      </c>
      <c r="C190" s="14"/>
      <c r="D190" s="14"/>
      <c r="E190" s="12"/>
      <c r="F190" s="123" t="s">
        <v>5941</v>
      </c>
      <c r="G190" s="124" t="s">
        <v>5303</v>
      </c>
      <c r="H190" s="8" t="s">
        <v>5942</v>
      </c>
      <c r="I190" s="11" t="s">
        <v>5943</v>
      </c>
      <c r="J190" s="130" t="s">
        <v>5944</v>
      </c>
      <c r="K190" s="14"/>
      <c r="L190" s="14"/>
      <c r="M190" s="14"/>
      <c r="N190" s="14"/>
      <c r="O190" s="13"/>
      <c r="P190" s="14"/>
      <c r="Q190" s="14"/>
      <c r="R190" s="14"/>
      <c r="S190" s="14"/>
      <c r="T190" s="14"/>
      <c r="U190" s="14"/>
      <c r="V190" s="14"/>
      <c r="W190" s="14"/>
    </row>
    <row r="191">
      <c r="A191" s="8" t="s">
        <v>5936</v>
      </c>
      <c r="B191" s="8" t="s">
        <v>3843</v>
      </c>
      <c r="C191" s="14"/>
      <c r="D191" s="14"/>
      <c r="E191" s="12"/>
      <c r="F191" s="123" t="s">
        <v>5945</v>
      </c>
      <c r="G191" s="124" t="s">
        <v>5303</v>
      </c>
      <c r="H191" s="8" t="s">
        <v>5946</v>
      </c>
      <c r="I191" s="11" t="s">
        <v>5947</v>
      </c>
      <c r="J191" s="125" t="s">
        <v>5948</v>
      </c>
      <c r="K191" s="14"/>
      <c r="L191" s="14"/>
      <c r="M191" s="14"/>
      <c r="N191" s="14"/>
      <c r="O191" s="13"/>
      <c r="P191" s="14"/>
      <c r="Q191" s="14"/>
      <c r="R191" s="14"/>
      <c r="S191" s="14"/>
      <c r="T191" s="14"/>
      <c r="U191" s="14"/>
      <c r="V191" s="14"/>
      <c r="W191" s="14"/>
    </row>
    <row r="192">
      <c r="A192" s="8" t="s">
        <v>5883</v>
      </c>
      <c r="B192" s="8" t="s">
        <v>3894</v>
      </c>
      <c r="C192" s="14"/>
      <c r="D192" s="14"/>
      <c r="E192" s="12"/>
      <c r="F192" s="123" t="s">
        <v>5949</v>
      </c>
      <c r="G192" s="124" t="s">
        <v>5303</v>
      </c>
      <c r="H192" s="8" t="s">
        <v>5950</v>
      </c>
      <c r="I192" s="11" t="s">
        <v>5951</v>
      </c>
      <c r="J192" s="125" t="s">
        <v>5952</v>
      </c>
      <c r="K192" s="14"/>
      <c r="L192" s="14"/>
      <c r="M192" s="14"/>
      <c r="N192" s="14"/>
      <c r="O192" s="13"/>
      <c r="P192" s="14"/>
      <c r="Q192" s="14"/>
      <c r="R192" s="14"/>
      <c r="S192" s="14"/>
      <c r="T192" s="14"/>
      <c r="U192" s="14"/>
      <c r="V192" s="14"/>
      <c r="W192" s="14"/>
    </row>
    <row r="193">
      <c r="A193" s="8" t="s">
        <v>5953</v>
      </c>
      <c r="B193" s="8" t="s">
        <v>3894</v>
      </c>
      <c r="C193" s="14"/>
      <c r="D193" s="14"/>
      <c r="E193" s="12"/>
      <c r="F193" s="123" t="s">
        <v>5954</v>
      </c>
      <c r="G193" s="124" t="s">
        <v>5303</v>
      </c>
      <c r="H193" s="8" t="s">
        <v>5955</v>
      </c>
      <c r="I193" s="14"/>
      <c r="J193" s="130" t="s">
        <v>5956</v>
      </c>
      <c r="K193" s="14"/>
      <c r="L193" s="14"/>
      <c r="M193" s="14"/>
      <c r="N193" s="14"/>
      <c r="O193" s="13"/>
      <c r="P193" s="14"/>
      <c r="Q193" s="14"/>
      <c r="R193" s="14"/>
      <c r="S193" s="14"/>
      <c r="T193" s="14"/>
      <c r="U193" s="14"/>
      <c r="V193" s="14"/>
      <c r="W193" s="14"/>
    </row>
    <row r="194">
      <c r="A194" s="8" t="s">
        <v>5953</v>
      </c>
      <c r="B194" s="8" t="s">
        <v>3894</v>
      </c>
      <c r="C194" s="14"/>
      <c r="D194" s="14"/>
      <c r="E194" s="12"/>
      <c r="F194" s="123" t="s">
        <v>5957</v>
      </c>
      <c r="G194" s="124" t="s">
        <v>5303</v>
      </c>
      <c r="H194" s="8" t="s">
        <v>5958</v>
      </c>
      <c r="I194" s="14"/>
      <c r="J194" s="125" t="s">
        <v>5959</v>
      </c>
      <c r="K194" s="14"/>
      <c r="L194" s="14"/>
      <c r="M194" s="14"/>
      <c r="N194" s="14"/>
      <c r="O194" s="13"/>
      <c r="P194" s="14"/>
      <c r="Q194" s="14"/>
      <c r="R194" s="14"/>
      <c r="S194" s="14"/>
      <c r="T194" s="14"/>
      <c r="U194" s="14"/>
      <c r="V194" s="14"/>
      <c r="W194" s="14"/>
    </row>
    <row r="195">
      <c r="A195" s="8" t="s">
        <v>5960</v>
      </c>
      <c r="B195" s="8" t="s">
        <v>5240</v>
      </c>
      <c r="C195" s="14"/>
      <c r="D195" s="14"/>
      <c r="E195" s="12"/>
      <c r="F195" s="123" t="s">
        <v>5961</v>
      </c>
      <c r="G195" s="124" t="s">
        <v>5303</v>
      </c>
      <c r="H195" s="8" t="s">
        <v>5962</v>
      </c>
      <c r="I195" s="14"/>
      <c r="J195" s="125" t="s">
        <v>5963</v>
      </c>
      <c r="K195" s="14"/>
      <c r="L195" s="14"/>
      <c r="M195" s="14"/>
      <c r="N195" s="14"/>
      <c r="O195" s="13"/>
      <c r="P195" s="14"/>
      <c r="Q195" s="14"/>
      <c r="R195" s="14"/>
      <c r="S195" s="14"/>
      <c r="T195" s="14"/>
      <c r="U195" s="14"/>
      <c r="V195" s="14"/>
      <c r="W195" s="14"/>
    </row>
    <row r="196">
      <c r="A196" s="8" t="s">
        <v>5960</v>
      </c>
      <c r="B196" s="8" t="s">
        <v>5240</v>
      </c>
      <c r="C196" s="14"/>
      <c r="D196" s="14"/>
      <c r="E196" s="12"/>
      <c r="F196" s="123" t="s">
        <v>5964</v>
      </c>
      <c r="G196" s="124" t="s">
        <v>5303</v>
      </c>
      <c r="H196" s="8" t="s">
        <v>5965</v>
      </c>
      <c r="I196" s="14"/>
      <c r="J196" s="125" t="s">
        <v>5966</v>
      </c>
      <c r="K196" s="14"/>
      <c r="L196" s="14"/>
      <c r="M196" s="14"/>
      <c r="N196" s="14"/>
      <c r="O196" s="13"/>
      <c r="P196" s="14"/>
      <c r="Q196" s="14"/>
      <c r="R196" s="14"/>
      <c r="S196" s="14"/>
      <c r="T196" s="14"/>
      <c r="U196" s="14"/>
      <c r="V196" s="14"/>
      <c r="W196" s="14"/>
    </row>
    <row r="197">
      <c r="A197" s="6" t="s">
        <v>5967</v>
      </c>
      <c r="B197" s="8" t="s">
        <v>5968</v>
      </c>
      <c r="C197" s="14"/>
      <c r="D197" s="14"/>
      <c r="E197" s="9" t="s">
        <v>5969</v>
      </c>
      <c r="F197" s="132" t="s">
        <v>5970</v>
      </c>
      <c r="G197" s="124" t="s">
        <v>5303</v>
      </c>
      <c r="H197" s="8" t="s">
        <v>5971</v>
      </c>
      <c r="I197" s="14"/>
      <c r="J197" s="130" t="s">
        <v>5972</v>
      </c>
      <c r="K197" s="14"/>
      <c r="L197" s="14"/>
      <c r="M197" s="14"/>
      <c r="N197" s="14"/>
      <c r="O197" s="13"/>
      <c r="P197" s="14"/>
      <c r="Q197" s="14"/>
      <c r="R197" s="14"/>
      <c r="S197" s="14"/>
      <c r="T197" s="14"/>
      <c r="U197" s="14"/>
      <c r="V197" s="14"/>
      <c r="W197" s="14"/>
    </row>
    <row r="198">
      <c r="A198" s="6" t="s">
        <v>5973</v>
      </c>
      <c r="B198" s="8" t="s">
        <v>5968</v>
      </c>
      <c r="C198" s="14"/>
      <c r="D198" s="14"/>
      <c r="E198" s="9" t="s">
        <v>5974</v>
      </c>
      <c r="F198" s="132" t="s">
        <v>5970</v>
      </c>
      <c r="G198" s="124" t="s">
        <v>5303</v>
      </c>
      <c r="H198" s="8" t="s">
        <v>5975</v>
      </c>
      <c r="I198" s="14"/>
      <c r="J198" s="125" t="s">
        <v>5976</v>
      </c>
      <c r="K198" s="14"/>
      <c r="L198" s="14"/>
      <c r="M198" s="14"/>
      <c r="N198" s="14"/>
      <c r="O198" s="13"/>
      <c r="P198" s="14"/>
      <c r="Q198" s="14"/>
      <c r="R198" s="14"/>
      <c r="S198" s="14"/>
      <c r="T198" s="14"/>
      <c r="U198" s="14"/>
      <c r="V198" s="14"/>
      <c r="W198" s="14"/>
    </row>
    <row r="199">
      <c r="A199" s="6" t="s">
        <v>5973</v>
      </c>
      <c r="B199" s="8" t="s">
        <v>5968</v>
      </c>
      <c r="C199" s="14"/>
      <c r="D199" s="14"/>
      <c r="E199" s="9" t="s">
        <v>5977</v>
      </c>
      <c r="F199" s="132" t="s">
        <v>5970</v>
      </c>
      <c r="G199" s="124" t="s">
        <v>5303</v>
      </c>
      <c r="H199" s="8" t="s">
        <v>5978</v>
      </c>
      <c r="I199" s="14"/>
      <c r="J199" s="125" t="s">
        <v>5979</v>
      </c>
      <c r="K199" s="14"/>
      <c r="L199" s="14"/>
      <c r="M199" s="14"/>
      <c r="N199" s="14"/>
      <c r="O199" s="13"/>
      <c r="P199" s="14"/>
      <c r="Q199" s="14"/>
      <c r="R199" s="14"/>
      <c r="S199" s="14"/>
      <c r="T199" s="14"/>
      <c r="U199" s="14"/>
      <c r="V199" s="14"/>
      <c r="W199" s="14"/>
    </row>
    <row r="200">
      <c r="A200" s="8" t="s">
        <v>5980</v>
      </c>
      <c r="B200" s="8" t="s">
        <v>5981</v>
      </c>
      <c r="C200" s="14"/>
      <c r="D200" s="14"/>
      <c r="E200" s="12"/>
      <c r="F200" s="146" t="s">
        <v>5982</v>
      </c>
      <c r="G200" s="124" t="s">
        <v>5303</v>
      </c>
      <c r="H200" s="8" t="s">
        <v>5983</v>
      </c>
      <c r="I200" s="14"/>
      <c r="J200" s="125" t="s">
        <v>5984</v>
      </c>
      <c r="K200" s="14"/>
      <c r="L200" s="14"/>
      <c r="M200" s="14"/>
      <c r="N200" s="14"/>
      <c r="O200" s="13"/>
      <c r="P200" s="14"/>
      <c r="Q200" s="14"/>
      <c r="R200" s="14"/>
      <c r="S200" s="14"/>
      <c r="T200" s="14"/>
      <c r="U200" s="14"/>
      <c r="V200" s="14"/>
      <c r="W200" s="14"/>
    </row>
    <row r="201">
      <c r="A201" s="8" t="s">
        <v>5980</v>
      </c>
      <c r="B201" s="8" t="s">
        <v>5981</v>
      </c>
      <c r="C201" s="14"/>
      <c r="D201" s="14"/>
      <c r="E201" s="12"/>
      <c r="F201" s="146" t="s">
        <v>5985</v>
      </c>
      <c r="G201" s="124" t="s">
        <v>5303</v>
      </c>
      <c r="H201" s="8" t="s">
        <v>5986</v>
      </c>
      <c r="I201" s="14"/>
      <c r="J201" s="125" t="s">
        <v>5987</v>
      </c>
      <c r="K201" s="14"/>
      <c r="L201" s="14"/>
      <c r="M201" s="14"/>
      <c r="N201" s="14"/>
      <c r="O201" s="13"/>
      <c r="P201" s="14"/>
      <c r="Q201" s="14"/>
      <c r="R201" s="14"/>
      <c r="S201" s="14"/>
      <c r="T201" s="14"/>
      <c r="U201" s="14"/>
      <c r="V201" s="14"/>
      <c r="W201" s="14"/>
    </row>
    <row r="202">
      <c r="A202" s="8" t="s">
        <v>5980</v>
      </c>
      <c r="B202" s="8" t="s">
        <v>5981</v>
      </c>
      <c r="C202" s="14"/>
      <c r="D202" s="14"/>
      <c r="E202" s="12"/>
      <c r="F202" s="146" t="s">
        <v>5988</v>
      </c>
      <c r="G202" s="124" t="s">
        <v>5303</v>
      </c>
      <c r="H202" s="8" t="s">
        <v>5989</v>
      </c>
      <c r="I202" s="14"/>
      <c r="J202" s="125" t="s">
        <v>5990</v>
      </c>
      <c r="K202" s="14"/>
      <c r="L202" s="14"/>
      <c r="M202" s="14"/>
      <c r="N202" s="14"/>
      <c r="O202" s="13"/>
      <c r="P202" s="14"/>
      <c r="Q202" s="14"/>
      <c r="R202" s="14"/>
      <c r="S202" s="14"/>
      <c r="T202" s="14"/>
      <c r="U202" s="14"/>
      <c r="V202" s="14"/>
      <c r="W202" s="14"/>
    </row>
    <row r="203">
      <c r="A203" s="8" t="s">
        <v>5980</v>
      </c>
      <c r="B203" s="8" t="s">
        <v>5981</v>
      </c>
      <c r="C203" s="14"/>
      <c r="D203" s="14"/>
      <c r="E203" s="12"/>
      <c r="F203" s="146" t="s">
        <v>5991</v>
      </c>
      <c r="G203" s="124" t="s">
        <v>5303</v>
      </c>
      <c r="H203" s="8" t="s">
        <v>5992</v>
      </c>
      <c r="I203" s="14"/>
      <c r="J203" s="125" t="s">
        <v>5993</v>
      </c>
      <c r="K203" s="14"/>
      <c r="L203" s="14"/>
      <c r="M203" s="14"/>
      <c r="N203" s="14"/>
      <c r="O203" s="13"/>
      <c r="P203" s="14"/>
      <c r="Q203" s="14"/>
      <c r="R203" s="14"/>
      <c r="S203" s="14"/>
      <c r="T203" s="14"/>
      <c r="U203" s="14"/>
      <c r="V203" s="14"/>
      <c r="W203" s="14"/>
    </row>
    <row r="204">
      <c r="A204" s="8" t="s">
        <v>5980</v>
      </c>
      <c r="B204" s="8" t="s">
        <v>5981</v>
      </c>
      <c r="C204" s="14"/>
      <c r="D204" s="14"/>
      <c r="E204" s="12"/>
      <c r="F204" s="146" t="s">
        <v>5994</v>
      </c>
      <c r="G204" s="124" t="s">
        <v>5303</v>
      </c>
      <c r="H204" s="8" t="s">
        <v>5995</v>
      </c>
      <c r="I204" s="14"/>
      <c r="J204" s="125" t="s">
        <v>5996</v>
      </c>
      <c r="K204" s="14"/>
      <c r="L204" s="14"/>
      <c r="M204" s="14"/>
      <c r="N204" s="14"/>
      <c r="O204" s="13"/>
      <c r="P204" s="14"/>
      <c r="Q204" s="14"/>
      <c r="R204" s="14"/>
      <c r="S204" s="14"/>
      <c r="T204" s="14"/>
      <c r="U204" s="14"/>
      <c r="V204" s="14"/>
      <c r="W204" s="14"/>
    </row>
    <row r="205">
      <c r="A205" s="8" t="s">
        <v>5980</v>
      </c>
      <c r="B205" s="8" t="s">
        <v>5981</v>
      </c>
      <c r="C205" s="14"/>
      <c r="D205" s="14"/>
      <c r="E205" s="12"/>
      <c r="F205" s="146" t="s">
        <v>5997</v>
      </c>
      <c r="G205" s="124" t="s">
        <v>5303</v>
      </c>
      <c r="H205" s="8" t="s">
        <v>5998</v>
      </c>
      <c r="I205" s="14"/>
      <c r="J205" s="125" t="s">
        <v>5999</v>
      </c>
      <c r="K205" s="14"/>
      <c r="L205" s="14"/>
      <c r="M205" s="14"/>
      <c r="N205" s="14"/>
      <c r="O205" s="13"/>
      <c r="P205" s="14"/>
      <c r="Q205" s="14"/>
      <c r="R205" s="14"/>
      <c r="S205" s="14"/>
      <c r="T205" s="14"/>
      <c r="U205" s="14"/>
      <c r="V205" s="14"/>
      <c r="W205" s="14"/>
    </row>
    <row r="206" ht="56.25" customHeight="1">
      <c r="A206" s="8" t="s">
        <v>6000</v>
      </c>
      <c r="B206" s="8" t="s">
        <v>6001</v>
      </c>
      <c r="C206" s="14"/>
      <c r="D206" s="14"/>
      <c r="E206" s="147" t="s">
        <v>6002</v>
      </c>
      <c r="F206" s="127" t="s">
        <v>6003</v>
      </c>
      <c r="G206" s="124" t="s">
        <v>5303</v>
      </c>
      <c r="H206" s="8" t="s">
        <v>6004</v>
      </c>
      <c r="I206" s="14"/>
      <c r="J206" s="130" t="s">
        <v>6005</v>
      </c>
      <c r="K206" s="14"/>
      <c r="L206" s="14"/>
      <c r="M206" s="14"/>
      <c r="N206" s="14"/>
      <c r="O206" s="13"/>
      <c r="P206" s="14"/>
      <c r="Q206" s="14"/>
      <c r="R206" s="14"/>
      <c r="S206" s="14"/>
      <c r="T206" s="14"/>
      <c r="U206" s="14"/>
      <c r="V206" s="14"/>
      <c r="W206" s="14"/>
    </row>
    <row r="207" ht="50.25" customHeight="1">
      <c r="C207" s="14"/>
      <c r="D207" s="14"/>
      <c r="F207" s="127" t="s">
        <v>6006</v>
      </c>
      <c r="G207" s="124" t="s">
        <v>5303</v>
      </c>
      <c r="H207" s="8" t="s">
        <v>6007</v>
      </c>
      <c r="I207" s="14"/>
      <c r="J207" s="130" t="s">
        <v>6008</v>
      </c>
      <c r="K207" s="14"/>
      <c r="L207" s="14"/>
      <c r="M207" s="14"/>
      <c r="N207" s="14"/>
      <c r="O207" s="13"/>
      <c r="P207" s="14"/>
      <c r="Q207" s="14"/>
      <c r="R207" s="14"/>
      <c r="S207" s="14"/>
      <c r="T207" s="14"/>
      <c r="U207" s="14"/>
      <c r="V207" s="14"/>
      <c r="W207" s="14"/>
    </row>
    <row r="208" ht="51.0" customHeight="1">
      <c r="C208" s="14"/>
      <c r="D208" s="14"/>
      <c r="F208" s="123" t="s">
        <v>6009</v>
      </c>
      <c r="G208" s="124" t="s">
        <v>5303</v>
      </c>
      <c r="H208" s="8" t="s">
        <v>6010</v>
      </c>
      <c r="I208" s="14"/>
      <c r="J208" s="130" t="s">
        <v>6011</v>
      </c>
      <c r="K208" s="14"/>
      <c r="L208" s="14"/>
      <c r="M208" s="14"/>
      <c r="N208" s="14"/>
      <c r="O208" s="13"/>
      <c r="P208" s="14"/>
      <c r="Q208" s="14"/>
      <c r="R208" s="14"/>
      <c r="S208" s="14"/>
      <c r="T208" s="14"/>
      <c r="U208" s="14"/>
      <c r="V208" s="14"/>
      <c r="W208" s="14"/>
    </row>
    <row r="209" ht="53.25" customHeight="1">
      <c r="A209" s="8" t="s">
        <v>6000</v>
      </c>
      <c r="B209" s="8" t="s">
        <v>6012</v>
      </c>
      <c r="C209" s="14"/>
      <c r="D209" s="14"/>
      <c r="E209" s="148"/>
      <c r="F209" s="127" t="s">
        <v>6013</v>
      </c>
      <c r="G209" s="124" t="s">
        <v>5303</v>
      </c>
      <c r="H209" s="8" t="s">
        <v>6014</v>
      </c>
      <c r="I209" s="14"/>
      <c r="J209" s="130" t="s">
        <v>6015</v>
      </c>
      <c r="K209" s="14"/>
      <c r="L209" s="14"/>
      <c r="M209" s="14"/>
      <c r="N209" s="14"/>
      <c r="O209" s="13"/>
      <c r="P209" s="14"/>
      <c r="Q209" s="14"/>
      <c r="R209" s="14"/>
      <c r="S209" s="14"/>
      <c r="T209" s="14"/>
      <c r="U209" s="14"/>
      <c r="V209" s="14"/>
      <c r="W209" s="14"/>
    </row>
    <row r="210">
      <c r="C210" s="14"/>
      <c r="D210" s="14"/>
      <c r="E210" s="148"/>
      <c r="F210" s="127" t="s">
        <v>6016</v>
      </c>
      <c r="G210" s="124" t="s">
        <v>5303</v>
      </c>
      <c r="H210" s="8" t="s">
        <v>6017</v>
      </c>
      <c r="I210" s="14"/>
      <c r="J210" s="130" t="s">
        <v>6018</v>
      </c>
      <c r="K210" s="14"/>
      <c r="L210" s="14"/>
      <c r="M210" s="14"/>
      <c r="N210" s="14"/>
      <c r="O210" s="13"/>
      <c r="P210" s="14"/>
      <c r="Q210" s="14"/>
      <c r="R210" s="14"/>
      <c r="S210" s="14"/>
      <c r="T210" s="14"/>
      <c r="U210" s="14"/>
      <c r="V210" s="14"/>
      <c r="W210" s="14"/>
    </row>
    <row r="211">
      <c r="C211" s="14"/>
      <c r="D211" s="14"/>
      <c r="E211" s="148"/>
      <c r="F211" s="123" t="s">
        <v>6019</v>
      </c>
      <c r="G211" s="124" t="s">
        <v>5303</v>
      </c>
      <c r="H211" s="8" t="s">
        <v>6020</v>
      </c>
      <c r="I211" s="14"/>
      <c r="J211" s="130" t="s">
        <v>6021</v>
      </c>
      <c r="K211" s="14"/>
      <c r="L211" s="14"/>
      <c r="M211" s="14"/>
      <c r="N211" s="14"/>
      <c r="O211" s="13"/>
      <c r="P211" s="14"/>
      <c r="Q211" s="14"/>
      <c r="R211" s="14"/>
      <c r="S211" s="14"/>
      <c r="T211" s="14"/>
      <c r="U211" s="14"/>
      <c r="V211" s="14"/>
      <c r="W211" s="14"/>
    </row>
    <row r="212">
      <c r="A212" s="8" t="s">
        <v>6000</v>
      </c>
      <c r="B212" s="8" t="s">
        <v>6022</v>
      </c>
      <c r="C212" s="14"/>
      <c r="D212" s="14"/>
      <c r="E212" s="148"/>
      <c r="F212" s="127" t="s">
        <v>6013</v>
      </c>
      <c r="G212" s="124" t="s">
        <v>5303</v>
      </c>
      <c r="H212" s="8" t="s">
        <v>6023</v>
      </c>
      <c r="I212" s="14"/>
      <c r="J212" s="130" t="s">
        <v>6024</v>
      </c>
      <c r="K212" s="14"/>
      <c r="L212" s="14"/>
      <c r="M212" s="14"/>
      <c r="N212" s="14"/>
      <c r="O212" s="13"/>
      <c r="P212" s="14"/>
      <c r="Q212" s="14"/>
      <c r="R212" s="14"/>
      <c r="S212" s="14"/>
      <c r="T212" s="14"/>
      <c r="U212" s="14"/>
      <c r="V212" s="14"/>
      <c r="W212" s="14"/>
    </row>
    <row r="213">
      <c r="C213" s="14"/>
      <c r="D213" s="14"/>
      <c r="E213" s="148"/>
      <c r="F213" s="127" t="s">
        <v>6016</v>
      </c>
      <c r="G213" s="124" t="s">
        <v>5303</v>
      </c>
      <c r="H213" s="8" t="s">
        <v>6025</v>
      </c>
      <c r="I213" s="14"/>
      <c r="J213" s="130" t="s">
        <v>6026</v>
      </c>
      <c r="K213" s="14"/>
      <c r="L213" s="14"/>
      <c r="M213" s="14"/>
      <c r="N213" s="14"/>
      <c r="O213" s="13"/>
      <c r="P213" s="14"/>
      <c r="Q213" s="14"/>
      <c r="R213" s="14"/>
      <c r="S213" s="14"/>
      <c r="T213" s="14"/>
      <c r="U213" s="14"/>
      <c r="V213" s="14"/>
      <c r="W213" s="14"/>
    </row>
    <row r="214">
      <c r="C214" s="14"/>
      <c r="D214" s="14"/>
      <c r="E214" s="148"/>
      <c r="F214" s="123" t="s">
        <v>6027</v>
      </c>
      <c r="G214" s="124" t="s">
        <v>5303</v>
      </c>
      <c r="H214" s="8" t="s">
        <v>6028</v>
      </c>
      <c r="I214" s="14"/>
      <c r="J214" s="130" t="s">
        <v>6029</v>
      </c>
      <c r="K214" s="14"/>
      <c r="L214" s="14"/>
      <c r="M214" s="14"/>
      <c r="N214" s="14"/>
      <c r="O214" s="13"/>
      <c r="P214" s="14"/>
      <c r="Q214" s="14"/>
      <c r="R214" s="14"/>
      <c r="S214" s="14"/>
      <c r="T214" s="14"/>
      <c r="U214" s="14"/>
      <c r="V214" s="14"/>
      <c r="W214" s="14"/>
    </row>
    <row r="215">
      <c r="A215" s="8" t="s">
        <v>6000</v>
      </c>
      <c r="B215" s="8" t="s">
        <v>6030</v>
      </c>
      <c r="C215" s="14"/>
      <c r="D215" s="14"/>
      <c r="E215" s="148"/>
      <c r="F215" s="127" t="s">
        <v>6031</v>
      </c>
      <c r="G215" s="124" t="s">
        <v>5303</v>
      </c>
      <c r="H215" s="8" t="s">
        <v>6032</v>
      </c>
      <c r="I215" s="14"/>
      <c r="J215" s="125" t="s">
        <v>6033</v>
      </c>
      <c r="K215" s="14"/>
      <c r="L215" s="14"/>
      <c r="M215" s="14"/>
      <c r="N215" s="14"/>
      <c r="O215" s="13"/>
      <c r="P215" s="14"/>
      <c r="Q215" s="14"/>
      <c r="R215" s="14"/>
      <c r="S215" s="14"/>
      <c r="T215" s="14"/>
      <c r="U215" s="14"/>
      <c r="V215" s="14"/>
      <c r="W215" s="14"/>
    </row>
    <row r="216">
      <c r="C216" s="14"/>
      <c r="D216" s="14"/>
      <c r="E216" s="148"/>
      <c r="F216" s="127" t="s">
        <v>6016</v>
      </c>
      <c r="G216" s="124" t="s">
        <v>5303</v>
      </c>
      <c r="H216" s="8" t="s">
        <v>6034</v>
      </c>
      <c r="I216" s="14"/>
      <c r="J216" s="125" t="s">
        <v>6035</v>
      </c>
      <c r="K216" s="14"/>
      <c r="L216" s="14"/>
      <c r="M216" s="14"/>
      <c r="N216" s="14"/>
      <c r="O216" s="13"/>
      <c r="P216" s="14"/>
      <c r="Q216" s="14"/>
      <c r="R216" s="14"/>
      <c r="S216" s="14"/>
      <c r="T216" s="14"/>
      <c r="U216" s="14"/>
      <c r="V216" s="14"/>
      <c r="W216" s="14"/>
    </row>
    <row r="217">
      <c r="C217" s="14"/>
      <c r="D217" s="14"/>
      <c r="E217" s="148"/>
      <c r="F217" s="123" t="s">
        <v>6036</v>
      </c>
      <c r="G217" s="124" t="s">
        <v>5303</v>
      </c>
      <c r="H217" s="8" t="s">
        <v>6037</v>
      </c>
      <c r="I217" s="14"/>
      <c r="J217" s="125" t="s">
        <v>6038</v>
      </c>
      <c r="K217" s="14"/>
      <c r="L217" s="14"/>
      <c r="M217" s="14"/>
      <c r="N217" s="14"/>
      <c r="O217" s="13"/>
      <c r="P217" s="14"/>
      <c r="Q217" s="14"/>
      <c r="R217" s="14"/>
      <c r="S217" s="14"/>
      <c r="T217" s="14"/>
      <c r="U217" s="14"/>
      <c r="V217" s="14"/>
      <c r="W217" s="14"/>
    </row>
    <row r="218">
      <c r="A218" s="8" t="s">
        <v>6000</v>
      </c>
      <c r="B218" s="8" t="s">
        <v>6039</v>
      </c>
      <c r="C218" s="14"/>
      <c r="D218" s="14"/>
      <c r="E218" s="148"/>
      <c r="F218" s="132" t="s">
        <v>6040</v>
      </c>
      <c r="G218" s="124" t="s">
        <v>5303</v>
      </c>
      <c r="H218" s="8" t="s">
        <v>6041</v>
      </c>
      <c r="I218" s="14"/>
      <c r="J218" s="130" t="s">
        <v>6042</v>
      </c>
      <c r="K218" s="14"/>
      <c r="L218" s="14"/>
      <c r="M218" s="14"/>
      <c r="N218" s="14"/>
      <c r="O218" s="13"/>
      <c r="P218" s="14"/>
      <c r="Q218" s="14"/>
      <c r="R218" s="14"/>
      <c r="S218" s="14"/>
      <c r="T218" s="14"/>
      <c r="U218" s="14"/>
      <c r="V218" s="14"/>
      <c r="W218" s="14"/>
    </row>
    <row r="219">
      <c r="A219" s="8" t="s">
        <v>6000</v>
      </c>
      <c r="B219" s="8" t="s">
        <v>6043</v>
      </c>
      <c r="C219" s="14"/>
      <c r="D219" s="14"/>
      <c r="E219" s="148"/>
      <c r="F219" s="132" t="s">
        <v>6044</v>
      </c>
      <c r="G219" s="124" t="s">
        <v>5303</v>
      </c>
      <c r="H219" s="8" t="s">
        <v>6045</v>
      </c>
      <c r="I219" s="14"/>
      <c r="J219" s="130" t="s">
        <v>6046</v>
      </c>
      <c r="K219" s="14"/>
      <c r="L219" s="14"/>
      <c r="M219" s="14"/>
      <c r="N219" s="14"/>
      <c r="O219" s="13"/>
      <c r="P219" s="14"/>
      <c r="Q219" s="14"/>
      <c r="R219" s="14"/>
      <c r="S219" s="14"/>
      <c r="T219" s="14"/>
      <c r="U219" s="14"/>
      <c r="V219" s="14"/>
      <c r="W219" s="14"/>
    </row>
    <row r="220">
      <c r="A220" s="8" t="s">
        <v>6000</v>
      </c>
      <c r="B220" s="8" t="s">
        <v>6047</v>
      </c>
      <c r="C220" s="14"/>
      <c r="D220" s="14"/>
      <c r="E220" s="148"/>
      <c r="F220" s="123" t="s">
        <v>6048</v>
      </c>
      <c r="G220" s="124" t="s">
        <v>5303</v>
      </c>
      <c r="H220" s="8" t="s">
        <v>6049</v>
      </c>
      <c r="I220" s="14"/>
      <c r="J220" s="130" t="s">
        <v>6050</v>
      </c>
      <c r="K220" s="14"/>
      <c r="L220" s="14"/>
      <c r="M220" s="14"/>
      <c r="N220" s="14"/>
      <c r="O220" s="13"/>
      <c r="P220" s="14"/>
      <c r="Q220" s="14"/>
      <c r="R220" s="14"/>
      <c r="S220" s="14"/>
      <c r="T220" s="14"/>
      <c r="U220" s="14"/>
      <c r="V220" s="14"/>
      <c r="W220" s="14"/>
    </row>
    <row r="221">
      <c r="A221" s="8" t="s">
        <v>6000</v>
      </c>
      <c r="B221" s="8" t="s">
        <v>6051</v>
      </c>
      <c r="C221" s="14"/>
      <c r="D221" s="14"/>
      <c r="E221" s="8" t="s">
        <v>6052</v>
      </c>
      <c r="F221" s="132" t="s">
        <v>6053</v>
      </c>
      <c r="G221" s="124" t="s">
        <v>5303</v>
      </c>
      <c r="H221" s="8" t="s">
        <v>6054</v>
      </c>
      <c r="I221" s="14"/>
      <c r="J221" s="125" t="s">
        <v>6055</v>
      </c>
      <c r="K221" s="14"/>
      <c r="L221" s="14"/>
      <c r="M221" s="14"/>
      <c r="N221" s="14"/>
      <c r="O221" s="13"/>
      <c r="P221" s="14"/>
      <c r="Q221" s="14"/>
      <c r="R221" s="14"/>
      <c r="S221" s="14"/>
      <c r="T221" s="14"/>
      <c r="U221" s="14"/>
      <c r="V221" s="14"/>
      <c r="W221" s="14"/>
    </row>
    <row r="222">
      <c r="A222" s="8" t="s">
        <v>5629</v>
      </c>
      <c r="B222" s="8" t="s">
        <v>3669</v>
      </c>
      <c r="C222" s="14"/>
      <c r="D222" s="14"/>
      <c r="E222" s="12"/>
      <c r="F222" s="123" t="s">
        <v>6056</v>
      </c>
      <c r="G222" s="124" t="s">
        <v>5303</v>
      </c>
      <c r="H222" s="8" t="s">
        <v>6057</v>
      </c>
      <c r="I222" s="14"/>
      <c r="J222" s="130" t="s">
        <v>6058</v>
      </c>
      <c r="K222" s="14"/>
      <c r="L222" s="14"/>
      <c r="M222" s="14"/>
      <c r="N222" s="14"/>
      <c r="O222" s="13"/>
      <c r="P222" s="14"/>
      <c r="Q222" s="14"/>
      <c r="R222" s="14"/>
      <c r="S222" s="14"/>
      <c r="T222" s="14"/>
      <c r="U222" s="14"/>
      <c r="V222" s="14"/>
      <c r="W222" s="14"/>
    </row>
    <row r="223">
      <c r="A223" s="8" t="s">
        <v>5629</v>
      </c>
      <c r="B223" s="8" t="s">
        <v>3669</v>
      </c>
      <c r="C223" s="14"/>
      <c r="D223" s="14"/>
      <c r="E223" s="12"/>
      <c r="F223" s="132" t="s">
        <v>6059</v>
      </c>
      <c r="G223" s="124" t="s">
        <v>5303</v>
      </c>
      <c r="H223" s="8" t="s">
        <v>6060</v>
      </c>
      <c r="I223" s="14"/>
      <c r="J223" s="130" t="s">
        <v>6061</v>
      </c>
      <c r="K223" s="14"/>
      <c r="L223" s="14"/>
      <c r="M223" s="14"/>
      <c r="N223" s="14"/>
      <c r="O223" s="13"/>
      <c r="P223" s="14"/>
      <c r="Q223" s="14"/>
      <c r="R223" s="14"/>
      <c r="S223" s="14"/>
      <c r="T223" s="14"/>
      <c r="U223" s="14"/>
      <c r="V223" s="14"/>
      <c r="W223" s="14"/>
    </row>
    <row r="224">
      <c r="A224" s="8" t="s">
        <v>5629</v>
      </c>
      <c r="B224" s="8" t="s">
        <v>3669</v>
      </c>
      <c r="C224" s="14"/>
      <c r="D224" s="14"/>
      <c r="E224" s="8"/>
      <c r="F224" s="132" t="s">
        <v>6062</v>
      </c>
      <c r="G224" s="124" t="s">
        <v>5303</v>
      </c>
      <c r="H224" s="8" t="s">
        <v>6063</v>
      </c>
      <c r="I224" s="14"/>
      <c r="J224" s="130" t="s">
        <v>6064</v>
      </c>
      <c r="K224" s="14"/>
      <c r="L224" s="14"/>
      <c r="M224" s="14"/>
      <c r="N224" s="14"/>
      <c r="O224" s="13"/>
      <c r="P224" s="14"/>
      <c r="Q224" s="14"/>
      <c r="R224" s="14"/>
      <c r="S224" s="14"/>
      <c r="T224" s="14"/>
      <c r="U224" s="14"/>
      <c r="V224" s="14"/>
      <c r="W224" s="14"/>
    </row>
    <row r="225">
      <c r="A225" s="8" t="s">
        <v>6065</v>
      </c>
      <c r="B225" s="8" t="s">
        <v>6066</v>
      </c>
      <c r="C225" s="11"/>
      <c r="D225" s="11"/>
      <c r="E225" s="12"/>
      <c r="F225" s="132" t="s">
        <v>6067</v>
      </c>
      <c r="G225" s="124" t="s">
        <v>5303</v>
      </c>
      <c r="H225" s="8" t="s">
        <v>6068</v>
      </c>
      <c r="I225" s="14"/>
      <c r="J225" s="125" t="s">
        <v>6069</v>
      </c>
      <c r="K225" s="14"/>
      <c r="L225" s="14"/>
      <c r="M225" s="14"/>
      <c r="N225" s="14"/>
      <c r="O225" s="13"/>
      <c r="P225" s="14"/>
      <c r="Q225" s="14"/>
      <c r="R225" s="14"/>
      <c r="S225" s="14"/>
      <c r="T225" s="14"/>
      <c r="U225" s="14"/>
      <c r="V225" s="14"/>
      <c r="W225" s="14"/>
    </row>
    <row r="226">
      <c r="A226" s="8" t="s">
        <v>6070</v>
      </c>
      <c r="B226" s="8" t="s">
        <v>6071</v>
      </c>
      <c r="C226" s="11"/>
      <c r="D226" s="14"/>
      <c r="E226" s="9" t="s">
        <v>6072</v>
      </c>
      <c r="F226" s="132"/>
      <c r="G226" s="124" t="s">
        <v>5303</v>
      </c>
      <c r="H226" s="8" t="s">
        <v>6073</v>
      </c>
      <c r="I226" s="14"/>
      <c r="J226" s="125" t="s">
        <v>6074</v>
      </c>
      <c r="K226" s="14"/>
      <c r="L226" s="14"/>
      <c r="M226" s="14"/>
      <c r="N226" s="14"/>
      <c r="O226" s="13"/>
      <c r="P226" s="14"/>
      <c r="Q226" s="14"/>
      <c r="R226" s="14"/>
      <c r="S226" s="14"/>
      <c r="T226" s="14"/>
      <c r="U226" s="14"/>
      <c r="V226" s="14"/>
      <c r="W226" s="14"/>
    </row>
    <row r="227">
      <c r="A227" s="8" t="s">
        <v>6075</v>
      </c>
      <c r="B227" s="8" t="s">
        <v>5795</v>
      </c>
      <c r="C227" s="11"/>
      <c r="D227" s="11"/>
      <c r="E227" s="9"/>
      <c r="F227" s="132" t="s">
        <v>6076</v>
      </c>
      <c r="G227" s="124" t="s">
        <v>5303</v>
      </c>
      <c r="H227" s="8" t="s">
        <v>6077</v>
      </c>
      <c r="I227" s="14"/>
      <c r="J227" s="130" t="s">
        <v>6078</v>
      </c>
      <c r="K227" s="14"/>
      <c r="L227" s="14"/>
      <c r="M227" s="14"/>
      <c r="N227" s="14"/>
      <c r="O227" s="13"/>
      <c r="P227" s="14"/>
      <c r="Q227" s="14"/>
      <c r="R227" s="14"/>
      <c r="S227" s="14"/>
      <c r="T227" s="14"/>
      <c r="U227" s="14"/>
      <c r="V227" s="14"/>
      <c r="W227" s="14"/>
    </row>
    <row r="228">
      <c r="A228" s="8" t="s">
        <v>6079</v>
      </c>
      <c r="B228" s="8" t="s">
        <v>6080</v>
      </c>
      <c r="C228" s="14"/>
      <c r="D228" s="14"/>
      <c r="E228" s="12"/>
      <c r="F228" s="123" t="s">
        <v>6081</v>
      </c>
      <c r="G228" s="124" t="s">
        <v>5303</v>
      </c>
      <c r="H228" s="8" t="s">
        <v>6082</v>
      </c>
      <c r="I228" s="11" t="s">
        <v>6083</v>
      </c>
      <c r="J228" s="125" t="s">
        <v>6084</v>
      </c>
      <c r="K228" s="14"/>
      <c r="L228" s="14"/>
      <c r="M228" s="14"/>
      <c r="N228" s="14"/>
      <c r="O228" s="13"/>
      <c r="P228" s="14"/>
      <c r="Q228" s="14"/>
      <c r="R228" s="14"/>
      <c r="S228" s="14"/>
      <c r="T228" s="14"/>
      <c r="U228" s="14"/>
      <c r="V228" s="14"/>
      <c r="W228" s="14"/>
    </row>
    <row r="229">
      <c r="A229" s="8" t="s">
        <v>6085</v>
      </c>
      <c r="B229" s="8" t="s">
        <v>3437</v>
      </c>
      <c r="C229" s="14"/>
      <c r="D229" s="14"/>
      <c r="E229" s="12"/>
      <c r="F229" s="123" t="s">
        <v>6086</v>
      </c>
      <c r="G229" s="124" t="s">
        <v>5303</v>
      </c>
      <c r="H229" s="8" t="s">
        <v>6087</v>
      </c>
      <c r="I229" s="14"/>
      <c r="J229" s="125" t="s">
        <v>6088</v>
      </c>
      <c r="K229" s="14"/>
      <c r="L229" s="14"/>
      <c r="M229" s="14"/>
      <c r="N229" s="14"/>
      <c r="O229" s="13"/>
      <c r="P229" s="14"/>
      <c r="Q229" s="14"/>
      <c r="R229" s="14"/>
      <c r="S229" s="14"/>
      <c r="T229" s="14"/>
      <c r="U229" s="14"/>
      <c r="V229" s="14"/>
      <c r="W229" s="14"/>
    </row>
    <row r="230">
      <c r="C230" s="14"/>
      <c r="D230" s="14"/>
      <c r="E230" s="12"/>
      <c r="F230" s="123" t="s">
        <v>6089</v>
      </c>
      <c r="G230" s="124" t="s">
        <v>5303</v>
      </c>
      <c r="H230" s="8" t="s">
        <v>6090</v>
      </c>
      <c r="I230" s="14"/>
      <c r="J230" s="125" t="s">
        <v>6091</v>
      </c>
      <c r="K230" s="14"/>
      <c r="L230" s="14"/>
      <c r="M230" s="14"/>
      <c r="N230" s="14"/>
      <c r="O230" s="13"/>
      <c r="P230" s="14"/>
      <c r="Q230" s="14"/>
      <c r="R230" s="14"/>
      <c r="S230" s="14"/>
      <c r="T230" s="14"/>
      <c r="U230" s="14"/>
      <c r="V230" s="14"/>
      <c r="W230" s="14"/>
    </row>
    <row r="231">
      <c r="C231" s="14"/>
      <c r="D231" s="14"/>
      <c r="E231" s="12"/>
      <c r="F231" s="127" t="s">
        <v>6092</v>
      </c>
      <c r="G231" s="124" t="s">
        <v>5303</v>
      </c>
      <c r="H231" s="8" t="s">
        <v>6093</v>
      </c>
      <c r="I231" s="14"/>
      <c r="J231" s="125" t="s">
        <v>6094</v>
      </c>
      <c r="K231" s="14"/>
      <c r="L231" s="14"/>
      <c r="M231" s="14"/>
      <c r="N231" s="14"/>
      <c r="O231" s="13"/>
      <c r="P231" s="14"/>
      <c r="Q231" s="14"/>
      <c r="R231" s="14"/>
      <c r="S231" s="14"/>
      <c r="T231" s="14"/>
      <c r="U231" s="14"/>
      <c r="V231" s="14"/>
      <c r="W231" s="14"/>
    </row>
    <row r="232">
      <c r="A232" s="8" t="s">
        <v>6095</v>
      </c>
      <c r="B232" s="8" t="s">
        <v>3437</v>
      </c>
      <c r="C232" s="14"/>
      <c r="D232" s="14"/>
      <c r="E232" s="149"/>
      <c r="F232" s="132" t="s">
        <v>6096</v>
      </c>
      <c r="G232" s="124" t="s">
        <v>5303</v>
      </c>
      <c r="H232" s="8" t="s">
        <v>6097</v>
      </c>
      <c r="I232" s="14"/>
      <c r="J232" s="125" t="s">
        <v>6098</v>
      </c>
      <c r="K232" s="14"/>
      <c r="L232" s="14"/>
      <c r="M232" s="14"/>
      <c r="N232" s="14"/>
      <c r="O232" s="13"/>
      <c r="P232" s="14"/>
      <c r="Q232" s="14"/>
      <c r="R232" s="14"/>
      <c r="S232" s="14"/>
      <c r="T232" s="14"/>
      <c r="U232" s="14"/>
      <c r="V232" s="14"/>
      <c r="W232" s="14"/>
    </row>
    <row r="233">
      <c r="A233" s="8" t="s">
        <v>6095</v>
      </c>
      <c r="B233" s="8" t="s">
        <v>3437</v>
      </c>
      <c r="C233" s="11"/>
      <c r="D233" s="11"/>
      <c r="E233" s="149"/>
      <c r="F233" s="132" t="s">
        <v>6099</v>
      </c>
      <c r="G233" s="124" t="s">
        <v>5303</v>
      </c>
      <c r="H233" s="8" t="s">
        <v>6100</v>
      </c>
      <c r="I233" s="14"/>
      <c r="J233" s="130" t="s">
        <v>6101</v>
      </c>
      <c r="K233" s="14"/>
      <c r="L233" s="14"/>
      <c r="M233" s="14"/>
      <c r="N233" s="14"/>
      <c r="O233" s="13"/>
      <c r="P233" s="14"/>
      <c r="Q233" s="14"/>
      <c r="R233" s="14"/>
      <c r="S233" s="14"/>
      <c r="T233" s="14"/>
      <c r="U233" s="14"/>
      <c r="V233" s="14"/>
      <c r="W233" s="14"/>
    </row>
    <row r="234">
      <c r="A234" s="8" t="s">
        <v>6095</v>
      </c>
      <c r="B234" s="8" t="s">
        <v>3437</v>
      </c>
      <c r="C234" s="11"/>
      <c r="D234" s="14"/>
      <c r="E234" s="12"/>
      <c r="F234" s="132" t="s">
        <v>6102</v>
      </c>
      <c r="G234" s="124" t="s">
        <v>5303</v>
      </c>
      <c r="H234" s="8" t="s">
        <v>6103</v>
      </c>
      <c r="I234" s="14"/>
      <c r="J234" s="130" t="s">
        <v>6104</v>
      </c>
      <c r="K234" s="14"/>
      <c r="L234" s="14"/>
      <c r="M234" s="14"/>
      <c r="N234" s="14"/>
      <c r="O234" s="13"/>
      <c r="P234" s="14"/>
      <c r="Q234" s="14"/>
      <c r="R234" s="14"/>
      <c r="S234" s="14"/>
      <c r="T234" s="14"/>
      <c r="U234" s="14"/>
      <c r="V234" s="14"/>
      <c r="W234" s="14"/>
    </row>
    <row r="235">
      <c r="A235" s="8" t="s">
        <v>6095</v>
      </c>
      <c r="B235" s="8" t="s">
        <v>3437</v>
      </c>
      <c r="C235" s="11"/>
      <c r="D235" s="14"/>
      <c r="E235" s="12"/>
      <c r="F235" s="132" t="s">
        <v>6105</v>
      </c>
      <c r="G235" s="124" t="s">
        <v>5303</v>
      </c>
      <c r="H235" s="8" t="s">
        <v>6106</v>
      </c>
      <c r="I235" s="14"/>
      <c r="J235" s="130" t="s">
        <v>6107</v>
      </c>
      <c r="K235" s="14"/>
      <c r="L235" s="14"/>
      <c r="M235" s="14"/>
      <c r="N235" s="14"/>
      <c r="O235" s="13"/>
      <c r="P235" s="14"/>
      <c r="Q235" s="14"/>
      <c r="R235" s="14"/>
      <c r="S235" s="14"/>
      <c r="T235" s="14"/>
      <c r="U235" s="14"/>
      <c r="V235" s="14"/>
      <c r="W235" s="14"/>
    </row>
    <row r="236">
      <c r="A236" s="8" t="s">
        <v>6108</v>
      </c>
      <c r="B236" s="8" t="s">
        <v>4443</v>
      </c>
      <c r="C236" s="11"/>
      <c r="D236" s="14"/>
      <c r="E236" s="12"/>
      <c r="F236" s="132" t="s">
        <v>6109</v>
      </c>
      <c r="G236" s="124" t="s">
        <v>5303</v>
      </c>
      <c r="H236" s="8" t="s">
        <v>6110</v>
      </c>
      <c r="I236" s="14"/>
      <c r="J236" s="130" t="s">
        <v>6111</v>
      </c>
      <c r="K236" s="14"/>
      <c r="L236" s="14"/>
      <c r="M236" s="14"/>
      <c r="N236" s="14"/>
      <c r="O236" s="13"/>
      <c r="P236" s="14"/>
      <c r="Q236" s="14"/>
      <c r="R236" s="14"/>
      <c r="S236" s="14"/>
      <c r="T236" s="14"/>
      <c r="U236" s="14"/>
      <c r="V236" s="14"/>
      <c r="W236" s="14"/>
    </row>
    <row r="237">
      <c r="A237" s="8" t="s">
        <v>6108</v>
      </c>
      <c r="B237" s="8" t="s">
        <v>4443</v>
      </c>
      <c r="C237" s="11"/>
      <c r="D237" s="14"/>
      <c r="E237" s="8"/>
      <c r="F237" s="132" t="s">
        <v>6112</v>
      </c>
      <c r="G237" s="124" t="s">
        <v>5303</v>
      </c>
      <c r="H237" s="8" t="s">
        <v>6113</v>
      </c>
      <c r="I237" s="14"/>
      <c r="J237" s="130" t="s">
        <v>6114</v>
      </c>
      <c r="K237" s="14"/>
      <c r="L237" s="14"/>
      <c r="M237" s="14"/>
      <c r="N237" s="14"/>
      <c r="O237" s="13"/>
      <c r="P237" s="14"/>
      <c r="Q237" s="14"/>
      <c r="R237" s="14"/>
      <c r="S237" s="14"/>
      <c r="T237" s="14"/>
      <c r="U237" s="14"/>
      <c r="V237" s="14"/>
      <c r="W237" s="14"/>
    </row>
    <row r="238">
      <c r="A238" s="8" t="s">
        <v>6115</v>
      </c>
      <c r="B238" s="8" t="s">
        <v>6116</v>
      </c>
      <c r="C238" s="11"/>
      <c r="D238" s="14"/>
      <c r="E238" s="12"/>
      <c r="F238" s="123" t="s">
        <v>6117</v>
      </c>
      <c r="G238" s="124" t="s">
        <v>5303</v>
      </c>
      <c r="H238" s="8" t="s">
        <v>6118</v>
      </c>
      <c r="I238" s="11" t="s">
        <v>6119</v>
      </c>
      <c r="J238" s="125" t="s">
        <v>6120</v>
      </c>
      <c r="K238" s="14"/>
      <c r="L238" s="14"/>
      <c r="M238" s="14"/>
      <c r="N238" s="14"/>
      <c r="O238" s="13"/>
      <c r="P238" s="14"/>
      <c r="Q238" s="14"/>
      <c r="R238" s="14"/>
      <c r="S238" s="14"/>
      <c r="T238" s="14"/>
      <c r="U238" s="14"/>
      <c r="V238" s="14"/>
      <c r="W238" s="14"/>
    </row>
    <row r="239">
      <c r="A239" s="8" t="s">
        <v>6115</v>
      </c>
      <c r="B239" s="8" t="s">
        <v>6121</v>
      </c>
      <c r="C239" s="11"/>
      <c r="D239" s="14"/>
      <c r="E239" s="12"/>
      <c r="F239" s="123" t="s">
        <v>6122</v>
      </c>
      <c r="G239" s="124" t="s">
        <v>5303</v>
      </c>
      <c r="H239" s="8" t="s">
        <v>6123</v>
      </c>
      <c r="I239" s="14"/>
      <c r="J239" s="125" t="s">
        <v>6124</v>
      </c>
      <c r="K239" s="14"/>
      <c r="L239" s="14"/>
      <c r="M239" s="14"/>
      <c r="N239" s="14"/>
      <c r="O239" s="13"/>
      <c r="P239" s="14"/>
      <c r="Q239" s="14"/>
      <c r="R239" s="14"/>
      <c r="S239" s="14"/>
      <c r="T239" s="14"/>
      <c r="U239" s="14"/>
      <c r="V239" s="14"/>
      <c r="W239" s="14"/>
    </row>
    <row r="240">
      <c r="A240" s="8" t="s">
        <v>6115</v>
      </c>
      <c r="B240" s="8" t="s">
        <v>6125</v>
      </c>
      <c r="C240" s="11"/>
      <c r="D240" s="14"/>
      <c r="E240" s="12"/>
      <c r="F240" s="123" t="s">
        <v>6126</v>
      </c>
      <c r="G240" s="124" t="s">
        <v>5303</v>
      </c>
      <c r="H240" s="8" t="s">
        <v>6127</v>
      </c>
      <c r="I240" s="14"/>
      <c r="J240" s="125" t="s">
        <v>6128</v>
      </c>
      <c r="K240" s="14"/>
      <c r="L240" s="14"/>
      <c r="M240" s="14"/>
      <c r="N240" s="14"/>
      <c r="O240" s="13"/>
      <c r="P240" s="14"/>
      <c r="Q240" s="14"/>
      <c r="R240" s="14"/>
      <c r="S240" s="14"/>
      <c r="T240" s="14"/>
      <c r="U240" s="14"/>
      <c r="V240" s="14"/>
      <c r="W240" s="14"/>
    </row>
    <row r="241">
      <c r="A241" s="8" t="s">
        <v>6115</v>
      </c>
      <c r="B241" s="8" t="s">
        <v>6129</v>
      </c>
      <c r="C241" s="11"/>
      <c r="D241" s="14"/>
      <c r="E241" s="12"/>
      <c r="F241" s="128" t="s">
        <v>6130</v>
      </c>
      <c r="G241" s="124" t="s">
        <v>5303</v>
      </c>
      <c r="H241" s="8" t="s">
        <v>6131</v>
      </c>
      <c r="I241" s="11" t="s">
        <v>6132</v>
      </c>
      <c r="J241" s="125" t="s">
        <v>6133</v>
      </c>
      <c r="K241" s="14"/>
      <c r="L241" s="14"/>
      <c r="M241" s="14"/>
      <c r="N241" s="14"/>
      <c r="O241" s="13"/>
      <c r="P241" s="14"/>
      <c r="Q241" s="14"/>
      <c r="R241" s="14"/>
      <c r="S241" s="14"/>
      <c r="T241" s="14"/>
      <c r="U241" s="14"/>
      <c r="V241" s="14"/>
      <c r="W241" s="14"/>
    </row>
    <row r="242">
      <c r="A242" s="8" t="s">
        <v>6115</v>
      </c>
      <c r="B242" s="8" t="s">
        <v>6134</v>
      </c>
      <c r="C242" s="11"/>
      <c r="D242" s="14"/>
      <c r="E242" s="12"/>
      <c r="F242" s="123" t="s">
        <v>6135</v>
      </c>
      <c r="G242" s="124" t="s">
        <v>5303</v>
      </c>
      <c r="H242" s="8" t="s">
        <v>6136</v>
      </c>
      <c r="I242" s="14"/>
      <c r="J242" s="125" t="s">
        <v>6137</v>
      </c>
      <c r="K242" s="14"/>
      <c r="L242" s="14"/>
      <c r="M242" s="14"/>
      <c r="N242" s="14"/>
      <c r="O242" s="13"/>
      <c r="P242" s="14"/>
      <c r="Q242" s="14"/>
      <c r="R242" s="14"/>
      <c r="S242" s="14"/>
      <c r="T242" s="14"/>
      <c r="U242" s="14"/>
      <c r="V242" s="14"/>
      <c r="W242" s="14"/>
    </row>
    <row r="243">
      <c r="A243" s="8" t="s">
        <v>6115</v>
      </c>
      <c r="B243" s="8" t="s">
        <v>6138</v>
      </c>
      <c r="C243" s="14"/>
      <c r="D243" s="14"/>
      <c r="E243" s="12"/>
      <c r="F243" s="123" t="s">
        <v>6139</v>
      </c>
      <c r="G243" s="124" t="s">
        <v>5303</v>
      </c>
      <c r="H243" s="8" t="s">
        <v>6140</v>
      </c>
      <c r="I243" s="14"/>
      <c r="J243" s="125" t="s">
        <v>6141</v>
      </c>
      <c r="K243" s="14"/>
      <c r="L243" s="14"/>
      <c r="M243" s="14"/>
      <c r="N243" s="14"/>
      <c r="O243" s="13"/>
      <c r="P243" s="14"/>
      <c r="Q243" s="14"/>
      <c r="R243" s="14"/>
      <c r="S243" s="14"/>
      <c r="T243" s="14"/>
      <c r="U243" s="14"/>
      <c r="V243" s="14"/>
      <c r="W243" s="14"/>
    </row>
    <row r="244">
      <c r="A244" s="8" t="s">
        <v>6115</v>
      </c>
      <c r="B244" s="8" t="s">
        <v>6142</v>
      </c>
      <c r="C244" s="14"/>
      <c r="D244" s="14"/>
      <c r="E244" s="12"/>
      <c r="F244" s="123" t="s">
        <v>6143</v>
      </c>
      <c r="G244" s="124" t="s">
        <v>5303</v>
      </c>
      <c r="H244" s="8" t="s">
        <v>6144</v>
      </c>
      <c r="I244" s="14"/>
      <c r="J244" s="130" t="s">
        <v>6145</v>
      </c>
      <c r="K244" s="14"/>
      <c r="L244" s="14"/>
      <c r="M244" s="14"/>
      <c r="N244" s="14"/>
      <c r="O244" s="13"/>
      <c r="P244" s="14"/>
      <c r="Q244" s="14"/>
      <c r="R244" s="14"/>
      <c r="S244" s="14"/>
      <c r="T244" s="14"/>
      <c r="U244" s="14"/>
      <c r="V244" s="14"/>
      <c r="W244" s="14"/>
    </row>
    <row r="245">
      <c r="A245" s="8" t="s">
        <v>6115</v>
      </c>
      <c r="B245" s="8" t="s">
        <v>6146</v>
      </c>
      <c r="C245" s="14"/>
      <c r="D245" s="14"/>
      <c r="E245" s="12"/>
      <c r="F245" s="123" t="s">
        <v>6147</v>
      </c>
      <c r="G245" s="124" t="s">
        <v>5303</v>
      </c>
      <c r="H245" s="8" t="s">
        <v>6148</v>
      </c>
      <c r="I245" s="11" t="s">
        <v>6149</v>
      </c>
      <c r="J245" s="125" t="s">
        <v>6150</v>
      </c>
      <c r="K245" s="14"/>
      <c r="L245" s="14"/>
      <c r="M245" s="14"/>
      <c r="N245" s="14"/>
      <c r="O245" s="13"/>
      <c r="P245" s="14"/>
      <c r="Q245" s="14"/>
      <c r="R245" s="14"/>
      <c r="S245" s="14"/>
      <c r="T245" s="14"/>
      <c r="U245" s="14"/>
      <c r="V245" s="14"/>
      <c r="W245" s="14"/>
    </row>
    <row r="246">
      <c r="A246" s="8" t="s">
        <v>5874</v>
      </c>
      <c r="B246" s="8" t="s">
        <v>4095</v>
      </c>
      <c r="C246" s="14"/>
      <c r="D246" s="14"/>
      <c r="E246" s="12"/>
      <c r="F246" s="123" t="s">
        <v>6151</v>
      </c>
      <c r="G246" s="124" t="s">
        <v>5303</v>
      </c>
      <c r="H246" s="8" t="s">
        <v>6152</v>
      </c>
      <c r="I246" s="11"/>
      <c r="J246" s="125" t="s">
        <v>6153</v>
      </c>
      <c r="K246" s="14"/>
      <c r="L246" s="14"/>
      <c r="M246" s="14"/>
      <c r="N246" s="14"/>
      <c r="O246" s="13"/>
      <c r="P246" s="14"/>
      <c r="Q246" s="14"/>
      <c r="R246" s="14"/>
      <c r="S246" s="14"/>
      <c r="T246" s="14"/>
      <c r="U246" s="14"/>
      <c r="V246" s="14"/>
      <c r="W246" s="14"/>
    </row>
    <row r="247">
      <c r="A247" s="8" t="s">
        <v>5874</v>
      </c>
      <c r="B247" s="8" t="s">
        <v>4095</v>
      </c>
      <c r="C247" s="14"/>
      <c r="D247" s="14"/>
      <c r="E247" s="12"/>
      <c r="F247" s="123" t="s">
        <v>6154</v>
      </c>
      <c r="G247" s="124" t="s">
        <v>5303</v>
      </c>
      <c r="H247" s="8" t="s">
        <v>6155</v>
      </c>
      <c r="I247" s="11"/>
      <c r="J247" s="125" t="s">
        <v>6156</v>
      </c>
      <c r="K247" s="14"/>
      <c r="L247" s="14"/>
      <c r="M247" s="14"/>
      <c r="N247" s="14"/>
      <c r="O247" s="13"/>
      <c r="P247" s="14"/>
      <c r="Q247" s="14"/>
      <c r="R247" s="14"/>
      <c r="S247" s="14"/>
      <c r="T247" s="14"/>
      <c r="U247" s="14"/>
      <c r="V247" s="14"/>
      <c r="W247" s="14"/>
    </row>
    <row r="248">
      <c r="A248" s="8" t="s">
        <v>5874</v>
      </c>
      <c r="B248" s="8" t="s">
        <v>4095</v>
      </c>
      <c r="C248" s="14"/>
      <c r="D248" s="14"/>
      <c r="E248" s="12"/>
      <c r="F248" s="123" t="s">
        <v>6157</v>
      </c>
      <c r="G248" s="124" t="s">
        <v>5303</v>
      </c>
      <c r="H248" s="8" t="s">
        <v>6158</v>
      </c>
      <c r="I248" s="11"/>
      <c r="J248" s="125" t="s">
        <v>6159</v>
      </c>
      <c r="K248" s="14"/>
      <c r="L248" s="14"/>
      <c r="M248" s="14"/>
      <c r="N248" s="14"/>
      <c r="O248" s="13"/>
      <c r="P248" s="14"/>
      <c r="Q248" s="14"/>
      <c r="R248" s="14"/>
      <c r="S248" s="14"/>
      <c r="T248" s="14"/>
      <c r="U248" s="14"/>
      <c r="V248" s="14"/>
      <c r="W248" s="14"/>
    </row>
    <row r="249">
      <c r="A249" s="8" t="s">
        <v>5874</v>
      </c>
      <c r="B249" s="8" t="s">
        <v>4095</v>
      </c>
      <c r="C249" s="14"/>
      <c r="D249" s="14"/>
      <c r="E249" s="12"/>
      <c r="F249" s="127" t="s">
        <v>6160</v>
      </c>
      <c r="G249" s="124" t="s">
        <v>5303</v>
      </c>
      <c r="H249" s="8" t="s">
        <v>6161</v>
      </c>
      <c r="I249" s="36"/>
      <c r="J249" s="45" t="s">
        <v>6162</v>
      </c>
      <c r="K249" s="14"/>
      <c r="L249" s="14"/>
      <c r="M249" s="14"/>
      <c r="N249" s="14"/>
      <c r="O249" s="13"/>
      <c r="P249" s="14"/>
      <c r="Q249" s="14"/>
      <c r="R249" s="14"/>
      <c r="S249" s="14"/>
      <c r="T249" s="14"/>
      <c r="U249" s="14"/>
      <c r="V249" s="14"/>
      <c r="W249" s="14"/>
    </row>
    <row r="250">
      <c r="C250" s="14"/>
      <c r="D250" s="14"/>
      <c r="E250" s="12"/>
      <c r="F250" s="123" t="s">
        <v>6163</v>
      </c>
      <c r="G250" s="124" t="s">
        <v>5303</v>
      </c>
      <c r="H250" s="8" t="s">
        <v>6164</v>
      </c>
      <c r="I250" s="36"/>
      <c r="J250" s="45" t="s">
        <v>6165</v>
      </c>
      <c r="K250" s="14"/>
      <c r="L250" s="14"/>
      <c r="M250" s="14"/>
      <c r="N250" s="14"/>
      <c r="O250" s="13"/>
      <c r="P250" s="14"/>
      <c r="Q250" s="14"/>
      <c r="R250" s="14"/>
      <c r="S250" s="14"/>
      <c r="T250" s="14"/>
      <c r="U250" s="14"/>
      <c r="V250" s="14"/>
      <c r="W250" s="14"/>
    </row>
    <row r="251">
      <c r="C251" s="14"/>
      <c r="D251" s="14"/>
      <c r="E251" s="12"/>
      <c r="F251" s="123" t="s">
        <v>6166</v>
      </c>
      <c r="G251" s="124" t="s">
        <v>5303</v>
      </c>
      <c r="H251" s="8" t="s">
        <v>6167</v>
      </c>
      <c r="I251" s="36"/>
      <c r="J251" s="45" t="s">
        <v>6168</v>
      </c>
      <c r="K251" s="14"/>
      <c r="L251" s="14"/>
      <c r="M251" s="14"/>
      <c r="N251" s="14"/>
      <c r="O251" s="13"/>
      <c r="P251" s="14"/>
      <c r="Q251" s="14"/>
      <c r="R251" s="14"/>
      <c r="S251" s="14"/>
      <c r="T251" s="14"/>
      <c r="U251" s="14"/>
      <c r="V251" s="14"/>
      <c r="W251" s="14"/>
    </row>
    <row r="252">
      <c r="A252" s="8" t="s">
        <v>5874</v>
      </c>
      <c r="B252" s="8" t="s">
        <v>4095</v>
      </c>
      <c r="C252" s="14"/>
      <c r="D252" s="14"/>
      <c r="E252" s="12"/>
      <c r="F252" s="133" t="s">
        <v>6169</v>
      </c>
      <c r="G252" s="124" t="s">
        <v>5303</v>
      </c>
      <c r="H252" s="8" t="s">
        <v>6170</v>
      </c>
      <c r="I252" s="11"/>
      <c r="J252" s="130" t="s">
        <v>6171</v>
      </c>
      <c r="K252" s="14"/>
      <c r="L252" s="14"/>
      <c r="M252" s="14"/>
      <c r="N252" s="14"/>
      <c r="O252" s="13"/>
      <c r="P252" s="14"/>
      <c r="Q252" s="14"/>
      <c r="R252" s="14"/>
      <c r="S252" s="14"/>
      <c r="T252" s="14"/>
      <c r="U252" s="14"/>
      <c r="V252" s="14"/>
      <c r="W252" s="14"/>
    </row>
    <row r="253">
      <c r="C253" s="14"/>
      <c r="D253" s="14"/>
      <c r="E253" s="12"/>
      <c r="F253" s="133" t="s">
        <v>6172</v>
      </c>
      <c r="G253" s="124" t="s">
        <v>5303</v>
      </c>
      <c r="H253" s="8" t="s">
        <v>6173</v>
      </c>
      <c r="I253" s="11"/>
      <c r="J253" s="130" t="s">
        <v>6174</v>
      </c>
      <c r="K253" s="14"/>
      <c r="L253" s="14"/>
      <c r="M253" s="14"/>
      <c r="N253" s="14"/>
      <c r="O253" s="13"/>
      <c r="P253" s="14"/>
      <c r="Q253" s="14"/>
      <c r="R253" s="14"/>
      <c r="S253" s="14"/>
      <c r="T253" s="14"/>
      <c r="U253" s="14"/>
      <c r="V253" s="14"/>
      <c r="W253" s="14"/>
    </row>
    <row r="254">
      <c r="C254" s="14"/>
      <c r="D254" s="14"/>
      <c r="E254" s="12"/>
      <c r="F254" s="133" t="s">
        <v>6175</v>
      </c>
      <c r="G254" s="124" t="s">
        <v>5303</v>
      </c>
      <c r="H254" s="8" t="s">
        <v>6176</v>
      </c>
      <c r="I254" s="11"/>
      <c r="J254" s="130" t="s">
        <v>6177</v>
      </c>
      <c r="K254" s="14"/>
      <c r="L254" s="14"/>
      <c r="M254" s="14"/>
      <c r="N254" s="14"/>
      <c r="O254" s="13"/>
      <c r="P254" s="14"/>
      <c r="Q254" s="14"/>
      <c r="R254" s="14"/>
      <c r="S254" s="14"/>
      <c r="T254" s="14"/>
      <c r="U254" s="14"/>
      <c r="V254" s="14"/>
      <c r="W254" s="14"/>
    </row>
    <row r="255">
      <c r="A255" s="8" t="s">
        <v>5874</v>
      </c>
      <c r="B255" s="8" t="s">
        <v>4095</v>
      </c>
      <c r="C255" s="14"/>
      <c r="D255" s="14"/>
      <c r="E255" s="12"/>
      <c r="F255" s="133" t="s">
        <v>6178</v>
      </c>
      <c r="G255" s="124" t="s">
        <v>5303</v>
      </c>
      <c r="H255" s="8" t="s">
        <v>6179</v>
      </c>
      <c r="I255" s="11"/>
      <c r="J255" s="125" t="s">
        <v>6180</v>
      </c>
      <c r="K255" s="14"/>
      <c r="L255" s="14"/>
      <c r="M255" s="14"/>
      <c r="N255" s="14"/>
      <c r="O255" s="13"/>
      <c r="P255" s="14"/>
      <c r="Q255" s="14"/>
      <c r="R255" s="14"/>
      <c r="S255" s="14"/>
      <c r="T255" s="14"/>
      <c r="U255" s="14"/>
      <c r="V255" s="14"/>
      <c r="W255" s="14"/>
    </row>
    <row r="256">
      <c r="C256" s="14"/>
      <c r="D256" s="14"/>
      <c r="E256" s="12"/>
      <c r="F256" s="133" t="s">
        <v>6181</v>
      </c>
      <c r="G256" s="124" t="s">
        <v>5303</v>
      </c>
      <c r="H256" s="8" t="s">
        <v>6182</v>
      </c>
      <c r="I256" s="11"/>
      <c r="J256" s="125" t="s">
        <v>6183</v>
      </c>
      <c r="K256" s="14"/>
      <c r="L256" s="14"/>
      <c r="M256" s="14"/>
      <c r="N256" s="14"/>
      <c r="O256" s="13"/>
      <c r="P256" s="14"/>
      <c r="Q256" s="14"/>
      <c r="R256" s="14"/>
      <c r="S256" s="14"/>
      <c r="T256" s="14"/>
      <c r="U256" s="14"/>
      <c r="V256" s="14"/>
      <c r="W256" s="14"/>
    </row>
    <row r="257">
      <c r="C257" s="14"/>
      <c r="D257" s="14"/>
      <c r="E257" s="12"/>
      <c r="F257" s="133" t="s">
        <v>6184</v>
      </c>
      <c r="G257" s="124" t="s">
        <v>5303</v>
      </c>
      <c r="H257" s="8" t="s">
        <v>6185</v>
      </c>
      <c r="I257" s="11"/>
      <c r="J257" s="125" t="s">
        <v>6186</v>
      </c>
      <c r="K257" s="14"/>
      <c r="L257" s="14"/>
      <c r="M257" s="14"/>
      <c r="N257" s="14"/>
      <c r="O257" s="13"/>
      <c r="P257" s="14"/>
      <c r="Q257" s="14"/>
      <c r="R257" s="14"/>
      <c r="S257" s="14"/>
      <c r="T257" s="14"/>
      <c r="U257" s="14"/>
      <c r="V257" s="14"/>
      <c r="W257" s="14"/>
    </row>
    <row r="258">
      <c r="C258" s="14"/>
      <c r="D258" s="14"/>
      <c r="E258" s="12"/>
      <c r="F258" s="133" t="s">
        <v>6187</v>
      </c>
      <c r="G258" s="124" t="s">
        <v>5303</v>
      </c>
      <c r="H258" s="8" t="s">
        <v>6188</v>
      </c>
      <c r="I258" s="11"/>
      <c r="J258" s="125" t="s">
        <v>6189</v>
      </c>
      <c r="K258" s="14"/>
      <c r="L258" s="14"/>
      <c r="M258" s="14"/>
      <c r="N258" s="14"/>
      <c r="O258" s="13"/>
      <c r="P258" s="14"/>
      <c r="Q258" s="14"/>
      <c r="R258" s="14"/>
      <c r="S258" s="14"/>
      <c r="T258" s="14"/>
      <c r="U258" s="14"/>
      <c r="V258" s="14"/>
      <c r="W258" s="14"/>
    </row>
    <row r="259">
      <c r="A259" s="8" t="s">
        <v>5874</v>
      </c>
      <c r="B259" s="8" t="s">
        <v>4095</v>
      </c>
      <c r="C259" s="14"/>
      <c r="D259" s="14"/>
      <c r="E259" s="12"/>
      <c r="F259" s="133" t="s">
        <v>6190</v>
      </c>
      <c r="G259" s="124" t="s">
        <v>5303</v>
      </c>
      <c r="H259" s="8" t="s">
        <v>6191</v>
      </c>
      <c r="I259" s="11"/>
      <c r="J259" s="130" t="s">
        <v>6192</v>
      </c>
      <c r="K259" s="14"/>
      <c r="L259" s="14"/>
      <c r="M259" s="14"/>
      <c r="N259" s="14"/>
      <c r="O259" s="13"/>
      <c r="P259" s="14"/>
      <c r="Q259" s="14"/>
      <c r="R259" s="14"/>
      <c r="S259" s="14"/>
      <c r="T259" s="14"/>
      <c r="U259" s="14"/>
      <c r="V259" s="14"/>
      <c r="W259" s="14"/>
    </row>
    <row r="260">
      <c r="C260" s="14"/>
      <c r="D260" s="14"/>
      <c r="E260" s="12"/>
      <c r="F260" s="133" t="s">
        <v>6193</v>
      </c>
      <c r="G260" s="124" t="s">
        <v>5303</v>
      </c>
      <c r="H260" s="8" t="s">
        <v>6194</v>
      </c>
      <c r="I260" s="11"/>
      <c r="J260" s="130" t="s">
        <v>6195</v>
      </c>
      <c r="K260" s="14"/>
      <c r="L260" s="14"/>
      <c r="M260" s="14"/>
      <c r="N260" s="14"/>
      <c r="O260" s="13"/>
      <c r="P260" s="14"/>
      <c r="Q260" s="14"/>
      <c r="R260" s="14"/>
      <c r="S260" s="14"/>
      <c r="T260" s="14"/>
      <c r="U260" s="14"/>
      <c r="V260" s="14"/>
      <c r="W260" s="14"/>
    </row>
    <row r="261">
      <c r="C261" s="14"/>
      <c r="D261" s="14"/>
      <c r="E261" s="12"/>
      <c r="F261" s="133" t="s">
        <v>6196</v>
      </c>
      <c r="G261" s="124" t="s">
        <v>5303</v>
      </c>
      <c r="H261" s="8" t="s">
        <v>6197</v>
      </c>
      <c r="I261" s="11"/>
      <c r="J261" s="130" t="s">
        <v>6198</v>
      </c>
      <c r="K261" s="14"/>
      <c r="L261" s="14"/>
      <c r="M261" s="14"/>
      <c r="N261" s="14"/>
      <c r="O261" s="13"/>
      <c r="P261" s="14"/>
      <c r="Q261" s="14"/>
      <c r="R261" s="14"/>
      <c r="S261" s="14"/>
      <c r="T261" s="14"/>
      <c r="U261" s="14"/>
      <c r="V261" s="14"/>
      <c r="W261" s="14"/>
    </row>
    <row r="262">
      <c r="C262" s="14"/>
      <c r="D262" s="14"/>
      <c r="E262" s="12"/>
      <c r="F262" s="133" t="s">
        <v>6199</v>
      </c>
      <c r="G262" s="124" t="s">
        <v>5303</v>
      </c>
      <c r="H262" s="8" t="s">
        <v>6200</v>
      </c>
      <c r="I262" s="11"/>
      <c r="J262" s="130" t="s">
        <v>6201</v>
      </c>
      <c r="K262" s="14"/>
      <c r="L262" s="14"/>
      <c r="M262" s="14"/>
      <c r="N262" s="14"/>
      <c r="O262" s="13"/>
      <c r="P262" s="14"/>
      <c r="Q262" s="14"/>
      <c r="R262" s="14"/>
      <c r="S262" s="14"/>
      <c r="T262" s="14"/>
      <c r="U262" s="14"/>
      <c r="V262" s="14"/>
      <c r="W262" s="14"/>
    </row>
    <row r="263">
      <c r="C263" s="14"/>
      <c r="D263" s="14"/>
      <c r="E263" s="12"/>
      <c r="F263" s="133" t="s">
        <v>6202</v>
      </c>
      <c r="G263" s="124" t="s">
        <v>5303</v>
      </c>
      <c r="H263" s="8" t="s">
        <v>6203</v>
      </c>
      <c r="I263" s="11"/>
      <c r="J263" s="130" t="s">
        <v>6204</v>
      </c>
      <c r="K263" s="14"/>
      <c r="L263" s="14"/>
      <c r="M263" s="14"/>
      <c r="N263" s="14"/>
      <c r="O263" s="13"/>
      <c r="P263" s="14"/>
      <c r="Q263" s="14"/>
      <c r="R263" s="14"/>
      <c r="S263" s="14"/>
      <c r="T263" s="14"/>
      <c r="U263" s="14"/>
      <c r="V263" s="14"/>
      <c r="W263" s="14"/>
    </row>
    <row r="264">
      <c r="A264" s="8" t="s">
        <v>5874</v>
      </c>
      <c r="B264" s="8" t="s">
        <v>4095</v>
      </c>
      <c r="C264" s="14"/>
      <c r="D264" s="14"/>
      <c r="E264" s="12"/>
      <c r="F264" s="133" t="s">
        <v>6205</v>
      </c>
      <c r="G264" s="124" t="s">
        <v>5303</v>
      </c>
      <c r="H264" s="8" t="s">
        <v>6206</v>
      </c>
      <c r="I264" s="11"/>
      <c r="J264" s="125" t="s">
        <v>6207</v>
      </c>
      <c r="K264" s="14"/>
      <c r="L264" s="14"/>
      <c r="M264" s="14"/>
      <c r="N264" s="14"/>
      <c r="O264" s="13"/>
      <c r="P264" s="14"/>
      <c r="Q264" s="14"/>
      <c r="R264" s="14"/>
      <c r="S264" s="14"/>
      <c r="T264" s="14"/>
      <c r="U264" s="14"/>
      <c r="V264" s="14"/>
      <c r="W264" s="14"/>
    </row>
    <row r="265">
      <c r="C265" s="14"/>
      <c r="D265" s="14"/>
      <c r="E265" s="12"/>
      <c r="F265" s="133" t="s">
        <v>6208</v>
      </c>
      <c r="G265" s="124" t="s">
        <v>5303</v>
      </c>
      <c r="H265" s="145" t="s">
        <v>6209</v>
      </c>
      <c r="I265" s="11"/>
      <c r="J265" s="125" t="s">
        <v>6210</v>
      </c>
      <c r="K265" s="14"/>
      <c r="L265" s="14"/>
      <c r="M265" s="14"/>
      <c r="N265" s="14"/>
      <c r="O265" s="13"/>
      <c r="P265" s="14"/>
      <c r="Q265" s="14"/>
      <c r="R265" s="14"/>
      <c r="S265" s="14"/>
      <c r="T265" s="14"/>
      <c r="U265" s="14"/>
      <c r="V265" s="14"/>
      <c r="W265" s="14"/>
    </row>
    <row r="266">
      <c r="C266" s="14"/>
      <c r="D266" s="14"/>
      <c r="E266" s="12"/>
      <c r="F266" s="133" t="s">
        <v>6211</v>
      </c>
      <c r="G266" s="124" t="s">
        <v>5303</v>
      </c>
      <c r="H266" s="145" t="s">
        <v>6212</v>
      </c>
      <c r="I266" s="11"/>
      <c r="J266" s="125" t="s">
        <v>6213</v>
      </c>
      <c r="K266" s="14"/>
      <c r="L266" s="14"/>
      <c r="M266" s="14"/>
      <c r="N266" s="14"/>
      <c r="O266" s="13"/>
      <c r="P266" s="14"/>
      <c r="Q266" s="14"/>
      <c r="R266" s="14"/>
      <c r="S266" s="14"/>
      <c r="T266" s="14"/>
      <c r="U266" s="14"/>
      <c r="V266" s="14"/>
      <c r="W266" s="14"/>
    </row>
    <row r="267">
      <c r="C267" s="14"/>
      <c r="D267" s="14"/>
      <c r="E267" s="12"/>
      <c r="F267" s="133" t="s">
        <v>6214</v>
      </c>
      <c r="G267" s="124" t="s">
        <v>5303</v>
      </c>
      <c r="H267" s="145" t="s">
        <v>6215</v>
      </c>
      <c r="I267" s="11"/>
      <c r="J267" s="125" t="s">
        <v>6216</v>
      </c>
      <c r="K267" s="14"/>
      <c r="L267" s="14"/>
      <c r="M267" s="14"/>
      <c r="N267" s="14"/>
      <c r="O267" s="13"/>
      <c r="P267" s="14"/>
      <c r="Q267" s="14"/>
      <c r="R267" s="14"/>
      <c r="S267" s="14"/>
      <c r="T267" s="14"/>
      <c r="U267" s="14"/>
      <c r="V267" s="14"/>
      <c r="W267" s="14"/>
    </row>
    <row r="268">
      <c r="A268" s="8" t="s">
        <v>5874</v>
      </c>
      <c r="B268" s="8" t="s">
        <v>4095</v>
      </c>
      <c r="C268" s="14"/>
      <c r="D268" s="14"/>
      <c r="E268" s="12"/>
      <c r="F268" s="133" t="s">
        <v>6217</v>
      </c>
      <c r="G268" s="124" t="s">
        <v>5303</v>
      </c>
      <c r="H268" s="8" t="s">
        <v>6218</v>
      </c>
      <c r="I268" s="11"/>
      <c r="J268" s="125" t="s">
        <v>6219</v>
      </c>
      <c r="K268" s="14"/>
      <c r="L268" s="14"/>
      <c r="M268" s="14"/>
      <c r="N268" s="14"/>
      <c r="O268" s="13"/>
      <c r="P268" s="14"/>
      <c r="Q268" s="14"/>
      <c r="R268" s="14"/>
      <c r="S268" s="14"/>
      <c r="T268" s="14"/>
      <c r="U268" s="14"/>
      <c r="V268" s="14"/>
      <c r="W268" s="14"/>
    </row>
    <row r="269">
      <c r="C269" s="14"/>
      <c r="D269" s="14"/>
      <c r="E269" s="12"/>
      <c r="F269" s="133" t="s">
        <v>6220</v>
      </c>
      <c r="G269" s="124" t="s">
        <v>5303</v>
      </c>
      <c r="H269" s="8" t="s">
        <v>6221</v>
      </c>
      <c r="I269" s="11"/>
      <c r="J269" s="125" t="s">
        <v>6222</v>
      </c>
      <c r="K269" s="14"/>
      <c r="L269" s="14"/>
      <c r="M269" s="14"/>
      <c r="N269" s="14"/>
      <c r="O269" s="13"/>
      <c r="P269" s="14"/>
      <c r="Q269" s="14"/>
      <c r="R269" s="14"/>
      <c r="S269" s="14"/>
      <c r="T269" s="14"/>
      <c r="U269" s="14"/>
      <c r="V269" s="14"/>
      <c r="W269" s="14"/>
    </row>
    <row r="270">
      <c r="C270" s="14"/>
      <c r="D270" s="14"/>
      <c r="E270" s="12"/>
      <c r="F270" s="133" t="s">
        <v>6223</v>
      </c>
      <c r="G270" s="124" t="s">
        <v>5303</v>
      </c>
      <c r="H270" s="145" t="s">
        <v>6224</v>
      </c>
      <c r="I270" s="11"/>
      <c r="J270" s="125" t="s">
        <v>6225</v>
      </c>
      <c r="K270" s="14"/>
      <c r="L270" s="14"/>
      <c r="M270" s="14"/>
      <c r="N270" s="14"/>
      <c r="O270" s="13"/>
      <c r="P270" s="14"/>
      <c r="Q270" s="14"/>
      <c r="R270" s="14"/>
      <c r="S270" s="14"/>
      <c r="T270" s="14"/>
      <c r="U270" s="14"/>
      <c r="V270" s="14"/>
      <c r="W270" s="14"/>
    </row>
    <row r="271">
      <c r="C271" s="14"/>
      <c r="D271" s="14"/>
      <c r="E271" s="12"/>
      <c r="F271" s="133" t="s">
        <v>6226</v>
      </c>
      <c r="G271" s="124" t="s">
        <v>5303</v>
      </c>
      <c r="H271" s="145" t="s">
        <v>6227</v>
      </c>
      <c r="I271" s="11"/>
      <c r="J271" s="125" t="s">
        <v>6228</v>
      </c>
      <c r="K271" s="14"/>
      <c r="L271" s="14"/>
      <c r="M271" s="14"/>
      <c r="N271" s="14"/>
      <c r="O271" s="13"/>
      <c r="P271" s="14"/>
      <c r="Q271" s="14"/>
      <c r="R271" s="14"/>
      <c r="S271" s="14"/>
      <c r="T271" s="14"/>
      <c r="U271" s="14"/>
      <c r="V271" s="14"/>
      <c r="W271" s="14"/>
    </row>
    <row r="272">
      <c r="A272" s="8" t="s">
        <v>5623</v>
      </c>
      <c r="B272" s="8" t="s">
        <v>6229</v>
      </c>
      <c r="C272" s="14"/>
      <c r="D272" s="14"/>
      <c r="E272" s="12"/>
      <c r="F272" s="132" t="s">
        <v>6230</v>
      </c>
      <c r="G272" s="124" t="s">
        <v>5303</v>
      </c>
      <c r="H272" s="8" t="s">
        <v>6231</v>
      </c>
      <c r="I272" s="45" t="s">
        <v>6232</v>
      </c>
      <c r="J272" s="125" t="s">
        <v>6233</v>
      </c>
      <c r="K272" s="14"/>
      <c r="L272" s="14"/>
      <c r="M272" s="14"/>
      <c r="N272" s="14"/>
      <c r="O272" s="13"/>
      <c r="P272" s="14"/>
      <c r="Q272" s="14"/>
      <c r="R272" s="14"/>
      <c r="S272" s="14"/>
      <c r="T272" s="14"/>
      <c r="U272" s="14"/>
      <c r="V272" s="14"/>
      <c r="W272" s="14"/>
    </row>
    <row r="273">
      <c r="C273" s="14"/>
      <c r="D273" s="14"/>
      <c r="E273" s="12"/>
      <c r="F273" s="132" t="s">
        <v>6234</v>
      </c>
      <c r="G273" s="124" t="s">
        <v>5303</v>
      </c>
      <c r="H273" s="8" t="s">
        <v>6235</v>
      </c>
      <c r="I273" s="11" t="s">
        <v>6236</v>
      </c>
      <c r="J273" s="125" t="s">
        <v>6237</v>
      </c>
      <c r="K273" s="14"/>
      <c r="L273" s="14"/>
      <c r="M273" s="14"/>
      <c r="N273" s="14"/>
      <c r="O273" s="13"/>
      <c r="P273" s="14"/>
      <c r="Q273" s="14"/>
      <c r="R273" s="14"/>
      <c r="S273" s="14"/>
      <c r="T273" s="14"/>
      <c r="U273" s="14"/>
      <c r="V273" s="14"/>
      <c r="W273" s="14"/>
    </row>
    <row r="274">
      <c r="C274" s="14"/>
      <c r="D274" s="14"/>
      <c r="E274" s="12"/>
      <c r="F274" s="132" t="s">
        <v>6234</v>
      </c>
      <c r="G274" s="124" t="s">
        <v>5303</v>
      </c>
      <c r="H274" s="8" t="s">
        <v>6238</v>
      </c>
      <c r="I274" s="11" t="s">
        <v>6236</v>
      </c>
      <c r="J274" s="125" t="s">
        <v>6239</v>
      </c>
      <c r="K274" s="14"/>
      <c r="L274" s="14"/>
      <c r="M274" s="14"/>
      <c r="N274" s="14"/>
      <c r="O274" s="13"/>
      <c r="P274" s="14"/>
      <c r="Q274" s="14"/>
      <c r="R274" s="14"/>
      <c r="S274" s="14"/>
      <c r="T274" s="14"/>
      <c r="U274" s="14"/>
      <c r="V274" s="14"/>
      <c r="W274" s="14"/>
    </row>
    <row r="275">
      <c r="A275" s="8" t="s">
        <v>5896</v>
      </c>
      <c r="B275" s="8" t="s">
        <v>6229</v>
      </c>
      <c r="C275" s="14"/>
      <c r="D275" s="14"/>
      <c r="E275" s="12"/>
      <c r="F275" s="132" t="s">
        <v>6240</v>
      </c>
      <c r="G275" s="124" t="s">
        <v>5303</v>
      </c>
      <c r="H275" s="8" t="s">
        <v>6241</v>
      </c>
      <c r="I275" s="14"/>
      <c r="J275" s="130" t="s">
        <v>6242</v>
      </c>
      <c r="K275" s="14"/>
      <c r="L275" s="14"/>
      <c r="M275" s="14"/>
      <c r="N275" s="14"/>
      <c r="O275" s="13"/>
      <c r="P275" s="14"/>
      <c r="Q275" s="14"/>
      <c r="R275" s="14"/>
      <c r="S275" s="14"/>
      <c r="T275" s="14"/>
      <c r="U275" s="14"/>
      <c r="V275" s="14"/>
      <c r="W275" s="14"/>
    </row>
    <row r="276">
      <c r="C276" s="14"/>
      <c r="D276" s="14"/>
      <c r="E276" s="12"/>
      <c r="F276" s="132" t="s">
        <v>6240</v>
      </c>
      <c r="G276" s="124" t="s">
        <v>5303</v>
      </c>
      <c r="H276" s="8" t="s">
        <v>6243</v>
      </c>
      <c r="I276" s="14"/>
      <c r="J276" s="130" t="s">
        <v>6244</v>
      </c>
      <c r="K276" s="14"/>
      <c r="L276" s="14"/>
      <c r="M276" s="14"/>
      <c r="N276" s="14"/>
      <c r="O276" s="13"/>
      <c r="P276" s="14"/>
      <c r="Q276" s="14"/>
      <c r="R276" s="14"/>
      <c r="S276" s="14"/>
      <c r="T276" s="14"/>
      <c r="U276" s="14"/>
      <c r="V276" s="14"/>
      <c r="W276" s="14"/>
    </row>
    <row r="277">
      <c r="C277" s="14"/>
      <c r="D277" s="14"/>
      <c r="E277" s="12"/>
      <c r="F277" s="132" t="s">
        <v>6240</v>
      </c>
      <c r="G277" s="124" t="s">
        <v>5303</v>
      </c>
      <c r="H277" s="8" t="s">
        <v>6245</v>
      </c>
      <c r="I277" s="14"/>
      <c r="J277" s="130" t="s">
        <v>6246</v>
      </c>
      <c r="K277" s="14"/>
      <c r="L277" s="14"/>
      <c r="M277" s="14"/>
      <c r="N277" s="14"/>
      <c r="O277" s="13"/>
      <c r="P277" s="14"/>
      <c r="Q277" s="14"/>
      <c r="R277" s="14"/>
      <c r="S277" s="14"/>
      <c r="T277" s="14"/>
      <c r="U277" s="14"/>
      <c r="V277" s="14"/>
      <c r="W277" s="14"/>
    </row>
    <row r="278">
      <c r="A278" s="8" t="s">
        <v>5902</v>
      </c>
      <c r="B278" s="8" t="s">
        <v>6229</v>
      </c>
      <c r="C278" s="14"/>
      <c r="D278" s="14"/>
      <c r="E278" s="12"/>
      <c r="F278" s="132" t="s">
        <v>6247</v>
      </c>
      <c r="G278" s="124" t="s">
        <v>5303</v>
      </c>
      <c r="H278" s="8" t="s">
        <v>6248</v>
      </c>
      <c r="I278" s="14"/>
      <c r="J278" s="130" t="s">
        <v>6249</v>
      </c>
      <c r="K278" s="14"/>
      <c r="L278" s="14"/>
      <c r="M278" s="14"/>
      <c r="N278" s="14"/>
      <c r="O278" s="13"/>
      <c r="P278" s="14"/>
      <c r="Q278" s="14"/>
      <c r="R278" s="14"/>
      <c r="S278" s="14"/>
      <c r="T278" s="14"/>
      <c r="U278" s="14"/>
      <c r="V278" s="14"/>
      <c r="W278" s="14"/>
    </row>
    <row r="279">
      <c r="C279" s="14"/>
      <c r="D279" s="14"/>
      <c r="E279" s="12"/>
      <c r="F279" s="132" t="s">
        <v>6247</v>
      </c>
      <c r="G279" s="124" t="s">
        <v>5303</v>
      </c>
      <c r="H279" s="8" t="s">
        <v>6250</v>
      </c>
      <c r="I279" s="14"/>
      <c r="J279" s="130" t="s">
        <v>6251</v>
      </c>
      <c r="K279" s="14"/>
      <c r="L279" s="14"/>
      <c r="M279" s="14"/>
      <c r="N279" s="14"/>
      <c r="O279" s="13"/>
      <c r="P279" s="14"/>
      <c r="Q279" s="14"/>
      <c r="R279" s="14"/>
      <c r="S279" s="14"/>
      <c r="T279" s="14"/>
      <c r="U279" s="14"/>
      <c r="V279" s="14"/>
      <c r="W279" s="14"/>
    </row>
    <row r="280">
      <c r="C280" s="14"/>
      <c r="D280" s="14"/>
      <c r="E280" s="12"/>
      <c r="F280" s="132" t="s">
        <v>6247</v>
      </c>
      <c r="G280" s="124" t="s">
        <v>5303</v>
      </c>
      <c r="H280" s="8" t="s">
        <v>6252</v>
      </c>
      <c r="I280" s="14"/>
      <c r="J280" s="130" t="s">
        <v>6253</v>
      </c>
      <c r="K280" s="14"/>
      <c r="L280" s="14"/>
      <c r="M280" s="14"/>
      <c r="N280" s="14"/>
      <c r="O280" s="13"/>
      <c r="P280" s="14"/>
      <c r="Q280" s="14"/>
      <c r="R280" s="14"/>
      <c r="S280" s="14"/>
      <c r="T280" s="14"/>
      <c r="U280" s="14"/>
      <c r="V280" s="14"/>
      <c r="W280" s="14"/>
    </row>
    <row r="281">
      <c r="A281" s="8" t="s">
        <v>6254</v>
      </c>
      <c r="B281" s="8" t="s">
        <v>4057</v>
      </c>
      <c r="C281" s="14"/>
      <c r="D281" s="14"/>
      <c r="E281" s="12"/>
      <c r="F281" s="132" t="s">
        <v>6255</v>
      </c>
      <c r="G281" s="124" t="s">
        <v>5303</v>
      </c>
      <c r="H281" s="8" t="s">
        <v>6256</v>
      </c>
      <c r="I281" s="14"/>
      <c r="J281" s="130" t="s">
        <v>6257</v>
      </c>
      <c r="K281" s="14"/>
      <c r="L281" s="14"/>
      <c r="M281" s="14"/>
      <c r="N281" s="14"/>
      <c r="O281" s="13"/>
      <c r="P281" s="14"/>
      <c r="Q281" s="14"/>
      <c r="R281" s="14"/>
      <c r="S281" s="14"/>
      <c r="T281" s="14"/>
      <c r="U281" s="14"/>
      <c r="V281" s="14"/>
      <c r="W281" s="14"/>
    </row>
    <row r="282">
      <c r="A282" s="8" t="s">
        <v>6254</v>
      </c>
      <c r="B282" s="8" t="s">
        <v>6258</v>
      </c>
      <c r="C282" s="14"/>
      <c r="D282" s="14"/>
      <c r="E282" s="12"/>
      <c r="F282" s="132" t="s">
        <v>6259</v>
      </c>
      <c r="G282" s="124" t="s">
        <v>5303</v>
      </c>
      <c r="H282" s="8" t="s">
        <v>6260</v>
      </c>
      <c r="I282" s="14"/>
      <c r="J282" s="130" t="s">
        <v>6261</v>
      </c>
      <c r="K282" s="14"/>
      <c r="L282" s="14"/>
      <c r="M282" s="14"/>
      <c r="N282" s="14"/>
      <c r="O282" s="13"/>
      <c r="P282" s="14"/>
      <c r="Q282" s="14"/>
      <c r="R282" s="14"/>
      <c r="S282" s="14"/>
      <c r="T282" s="14"/>
      <c r="U282" s="14"/>
      <c r="V282" s="14"/>
      <c r="W282" s="14"/>
    </row>
    <row r="283">
      <c r="A283" s="8" t="s">
        <v>6262</v>
      </c>
      <c r="B283" s="8" t="s">
        <v>6263</v>
      </c>
      <c r="C283" s="14"/>
      <c r="D283" s="14"/>
      <c r="E283" s="9" t="s">
        <v>6264</v>
      </c>
      <c r="F283" s="132" t="s">
        <v>6236</v>
      </c>
      <c r="G283" s="124" t="s">
        <v>5303</v>
      </c>
      <c r="H283" s="8" t="s">
        <v>6265</v>
      </c>
      <c r="I283" s="14"/>
      <c r="J283" s="130" t="s">
        <v>6266</v>
      </c>
      <c r="K283" s="14"/>
      <c r="L283" s="14"/>
      <c r="M283" s="14"/>
      <c r="N283" s="14"/>
      <c r="O283" s="13"/>
      <c r="P283" s="14"/>
      <c r="Q283" s="14"/>
      <c r="R283" s="14"/>
      <c r="S283" s="14"/>
      <c r="T283" s="14"/>
      <c r="U283" s="14"/>
      <c r="V283" s="14"/>
      <c r="W283" s="14"/>
    </row>
    <row r="284">
      <c r="C284" s="14"/>
      <c r="D284" s="14"/>
      <c r="E284" s="9" t="s">
        <v>6267</v>
      </c>
      <c r="F284" s="132" t="s">
        <v>6236</v>
      </c>
      <c r="G284" s="124" t="s">
        <v>5303</v>
      </c>
      <c r="H284" s="8" t="s">
        <v>6268</v>
      </c>
      <c r="I284" s="14"/>
      <c r="J284" s="130" t="s">
        <v>6269</v>
      </c>
      <c r="K284" s="14"/>
      <c r="L284" s="14"/>
      <c r="M284" s="14"/>
      <c r="N284" s="14"/>
      <c r="O284" s="13"/>
      <c r="P284" s="14"/>
      <c r="Q284" s="14"/>
      <c r="R284" s="14"/>
      <c r="S284" s="14"/>
      <c r="T284" s="14"/>
      <c r="U284" s="14"/>
      <c r="V284" s="14"/>
      <c r="W284" s="14"/>
    </row>
    <row r="285">
      <c r="C285" s="14"/>
      <c r="D285" s="14"/>
      <c r="E285" s="9" t="s">
        <v>6270</v>
      </c>
      <c r="F285" s="132" t="s">
        <v>6236</v>
      </c>
      <c r="G285" s="124" t="s">
        <v>5303</v>
      </c>
      <c r="H285" s="8" t="s">
        <v>6271</v>
      </c>
      <c r="I285" s="14"/>
      <c r="J285" s="130" t="s">
        <v>6272</v>
      </c>
      <c r="K285" s="14"/>
      <c r="L285" s="14"/>
      <c r="M285" s="14"/>
      <c r="N285" s="14"/>
      <c r="O285" s="13"/>
      <c r="P285" s="14"/>
      <c r="Q285" s="14"/>
      <c r="R285" s="14"/>
      <c r="S285" s="14"/>
      <c r="T285" s="14"/>
      <c r="U285" s="14"/>
      <c r="V285" s="14"/>
      <c r="W285" s="14"/>
    </row>
    <row r="286">
      <c r="A286" s="8" t="s">
        <v>6273</v>
      </c>
      <c r="B286" s="13" t="s">
        <v>2359</v>
      </c>
      <c r="C286" s="14"/>
      <c r="D286" s="14"/>
      <c r="E286" s="12"/>
      <c r="F286" s="123" t="s">
        <v>6274</v>
      </c>
      <c r="G286" s="124" t="s">
        <v>5303</v>
      </c>
      <c r="H286" s="8" t="s">
        <v>6275</v>
      </c>
      <c r="I286" s="14"/>
      <c r="J286" s="125" t="s">
        <v>6276</v>
      </c>
      <c r="K286" s="14"/>
      <c r="L286" s="14"/>
      <c r="M286" s="14"/>
      <c r="N286" s="14"/>
      <c r="O286" s="13"/>
      <c r="P286" s="14"/>
      <c r="Q286" s="14"/>
      <c r="R286" s="14"/>
      <c r="S286" s="14"/>
      <c r="T286" s="14"/>
      <c r="U286" s="14"/>
      <c r="V286" s="14"/>
      <c r="W286" s="14"/>
    </row>
    <row r="287">
      <c r="A287" s="8" t="s">
        <v>6273</v>
      </c>
      <c r="B287" s="13" t="s">
        <v>2359</v>
      </c>
      <c r="C287" s="14"/>
      <c r="D287" s="14"/>
      <c r="E287" s="8" t="s">
        <v>6277</v>
      </c>
      <c r="F287" s="127" t="s">
        <v>6278</v>
      </c>
      <c r="G287" s="124" t="s">
        <v>5303</v>
      </c>
      <c r="H287" s="8" t="s">
        <v>6279</v>
      </c>
      <c r="I287" s="14"/>
      <c r="J287" s="125" t="s">
        <v>6280</v>
      </c>
      <c r="K287" s="14"/>
      <c r="L287" s="14"/>
      <c r="M287" s="14"/>
      <c r="N287" s="14"/>
      <c r="O287" s="13"/>
      <c r="P287" s="14"/>
      <c r="Q287" s="14"/>
      <c r="R287" s="14"/>
      <c r="S287" s="14"/>
      <c r="T287" s="14"/>
      <c r="U287" s="14"/>
      <c r="V287" s="14"/>
      <c r="W287" s="14"/>
    </row>
    <row r="288">
      <c r="A288" s="8" t="s">
        <v>6273</v>
      </c>
      <c r="B288" s="8" t="s">
        <v>6281</v>
      </c>
      <c r="C288" s="14"/>
      <c r="D288" s="14"/>
      <c r="E288" s="12"/>
      <c r="F288" s="132" t="s">
        <v>6282</v>
      </c>
      <c r="G288" s="124" t="s">
        <v>5303</v>
      </c>
      <c r="H288" s="8" t="s">
        <v>6283</v>
      </c>
      <c r="I288" s="14"/>
      <c r="J288" s="130" t="s">
        <v>6284</v>
      </c>
      <c r="K288" s="14"/>
      <c r="L288" s="14"/>
      <c r="M288" s="14"/>
      <c r="N288" s="14"/>
      <c r="O288" s="13"/>
      <c r="P288" s="14"/>
      <c r="Q288" s="14"/>
      <c r="R288" s="14"/>
      <c r="S288" s="14"/>
      <c r="T288" s="14"/>
      <c r="U288" s="14"/>
      <c r="V288" s="14"/>
      <c r="W288" s="14"/>
    </row>
    <row r="289">
      <c r="A289" s="8" t="s">
        <v>6285</v>
      </c>
      <c r="B289" s="8" t="s">
        <v>5254</v>
      </c>
      <c r="C289" s="14"/>
      <c r="D289" s="14"/>
      <c r="E289" s="12"/>
      <c r="F289" s="132" t="s">
        <v>6286</v>
      </c>
      <c r="G289" s="124" t="s">
        <v>5303</v>
      </c>
      <c r="H289" s="8" t="s">
        <v>6287</v>
      </c>
      <c r="I289" s="14"/>
      <c r="J289" s="125" t="s">
        <v>6288</v>
      </c>
      <c r="K289" s="14"/>
      <c r="L289" s="14"/>
      <c r="M289" s="14"/>
      <c r="N289" s="14"/>
      <c r="O289" s="13"/>
      <c r="P289" s="14"/>
      <c r="Q289" s="14"/>
      <c r="R289" s="14"/>
      <c r="S289" s="14"/>
      <c r="T289" s="14"/>
      <c r="U289" s="14"/>
      <c r="V289" s="14"/>
      <c r="W289" s="14"/>
    </row>
    <row r="290">
      <c r="C290" s="14"/>
      <c r="D290" s="14"/>
      <c r="E290" s="12"/>
      <c r="F290" s="132" t="s">
        <v>6286</v>
      </c>
      <c r="G290" s="124" t="s">
        <v>5303</v>
      </c>
      <c r="H290" s="8" t="s">
        <v>6289</v>
      </c>
      <c r="I290" s="14"/>
      <c r="J290" s="125" t="s">
        <v>6290</v>
      </c>
      <c r="K290" s="14"/>
      <c r="L290" s="14"/>
      <c r="M290" s="14"/>
      <c r="N290" s="14"/>
      <c r="O290" s="13"/>
      <c r="P290" s="14"/>
      <c r="Q290" s="14"/>
      <c r="R290" s="14"/>
      <c r="S290" s="14"/>
      <c r="T290" s="14"/>
      <c r="U290" s="14"/>
      <c r="V290" s="14"/>
      <c r="W290" s="14"/>
    </row>
    <row r="291">
      <c r="C291" s="14"/>
      <c r="D291" s="14"/>
      <c r="E291" s="12"/>
      <c r="F291" s="132" t="s">
        <v>6286</v>
      </c>
      <c r="G291" s="124" t="s">
        <v>5303</v>
      </c>
      <c r="H291" s="8" t="s">
        <v>6291</v>
      </c>
      <c r="I291" s="14"/>
      <c r="J291" s="125" t="s">
        <v>6292</v>
      </c>
      <c r="K291" s="14"/>
      <c r="L291" s="14"/>
      <c r="M291" s="14"/>
      <c r="N291" s="14"/>
      <c r="O291" s="13"/>
      <c r="P291" s="14"/>
      <c r="Q291" s="14"/>
      <c r="R291" s="14"/>
      <c r="S291" s="14"/>
      <c r="T291" s="14"/>
      <c r="U291" s="14"/>
      <c r="V291" s="14"/>
      <c r="W291" s="14"/>
    </row>
    <row r="292">
      <c r="C292" s="14"/>
      <c r="D292" s="14"/>
      <c r="E292" s="12"/>
      <c r="F292" s="132" t="s">
        <v>6286</v>
      </c>
      <c r="G292" s="124" t="s">
        <v>5303</v>
      </c>
      <c r="H292" s="8" t="s">
        <v>6293</v>
      </c>
      <c r="I292" s="14"/>
      <c r="J292" s="125" t="s">
        <v>6294</v>
      </c>
      <c r="K292" s="14"/>
      <c r="L292" s="14"/>
      <c r="M292" s="14"/>
      <c r="N292" s="14"/>
      <c r="O292" s="13"/>
      <c r="P292" s="14"/>
      <c r="Q292" s="14"/>
      <c r="R292" s="14"/>
      <c r="S292" s="14"/>
      <c r="T292" s="14"/>
      <c r="U292" s="14"/>
      <c r="V292" s="14"/>
      <c r="W292" s="14"/>
    </row>
    <row r="293">
      <c r="A293" s="8" t="s">
        <v>6295</v>
      </c>
      <c r="B293" s="8" t="s">
        <v>5254</v>
      </c>
      <c r="C293" s="14"/>
      <c r="D293" s="14"/>
      <c r="E293" s="12"/>
      <c r="F293" s="132" t="s">
        <v>6296</v>
      </c>
      <c r="G293" s="124" t="s">
        <v>5303</v>
      </c>
      <c r="H293" s="8" t="s">
        <v>6297</v>
      </c>
      <c r="I293" s="14"/>
      <c r="J293" s="125" t="s">
        <v>6298</v>
      </c>
      <c r="K293" s="14"/>
      <c r="L293" s="14"/>
      <c r="M293" s="14"/>
      <c r="N293" s="14"/>
      <c r="O293" s="13"/>
      <c r="P293" s="14"/>
      <c r="Q293" s="14"/>
      <c r="R293" s="14"/>
      <c r="S293" s="14"/>
      <c r="T293" s="14"/>
      <c r="U293" s="14"/>
      <c r="V293" s="14"/>
      <c r="W293" s="14"/>
    </row>
    <row r="294">
      <c r="C294" s="14"/>
      <c r="D294" s="14"/>
      <c r="E294" s="12"/>
      <c r="F294" s="132" t="s">
        <v>6296</v>
      </c>
      <c r="G294" s="124" t="s">
        <v>5303</v>
      </c>
      <c r="H294" s="8" t="s">
        <v>6299</v>
      </c>
      <c r="I294" s="14"/>
      <c r="J294" s="125" t="s">
        <v>6300</v>
      </c>
      <c r="K294" s="14"/>
      <c r="L294" s="14"/>
      <c r="M294" s="14"/>
      <c r="N294" s="14"/>
      <c r="O294" s="13"/>
      <c r="P294" s="14"/>
      <c r="Q294" s="14"/>
      <c r="R294" s="14"/>
      <c r="S294" s="14"/>
      <c r="T294" s="14"/>
      <c r="U294" s="14"/>
      <c r="V294" s="14"/>
      <c r="W294" s="14"/>
    </row>
    <row r="295">
      <c r="C295" s="14"/>
      <c r="D295" s="14"/>
      <c r="E295" s="12"/>
      <c r="F295" s="132" t="s">
        <v>6296</v>
      </c>
      <c r="G295" s="124" t="s">
        <v>5303</v>
      </c>
      <c r="H295" s="8" t="s">
        <v>6301</v>
      </c>
      <c r="I295" s="14"/>
      <c r="J295" s="125" t="s">
        <v>6302</v>
      </c>
      <c r="K295" s="14"/>
      <c r="L295" s="14"/>
      <c r="M295" s="14"/>
      <c r="N295" s="14"/>
      <c r="O295" s="13"/>
      <c r="P295" s="14"/>
      <c r="Q295" s="14"/>
      <c r="R295" s="14"/>
      <c r="S295" s="14"/>
      <c r="T295" s="14"/>
      <c r="U295" s="14"/>
      <c r="V295" s="14"/>
      <c r="W295" s="14"/>
    </row>
    <row r="296">
      <c r="C296" s="14"/>
      <c r="D296" s="14"/>
      <c r="E296" s="12"/>
      <c r="F296" s="132" t="s">
        <v>6296</v>
      </c>
      <c r="G296" s="124" t="s">
        <v>5303</v>
      </c>
      <c r="H296" s="8" t="s">
        <v>6303</v>
      </c>
      <c r="I296" s="14"/>
      <c r="J296" s="125" t="s">
        <v>6304</v>
      </c>
      <c r="K296" s="14"/>
      <c r="L296" s="14"/>
      <c r="M296" s="14"/>
      <c r="N296" s="14"/>
      <c r="O296" s="13"/>
      <c r="P296" s="14"/>
      <c r="Q296" s="14"/>
      <c r="R296" s="14"/>
      <c r="S296" s="14"/>
      <c r="T296" s="14"/>
      <c r="U296" s="14"/>
      <c r="V296" s="14"/>
      <c r="W296" s="14"/>
    </row>
    <row r="297">
      <c r="A297" s="8" t="s">
        <v>6305</v>
      </c>
      <c r="B297" s="8" t="s">
        <v>5254</v>
      </c>
      <c r="C297" s="14"/>
      <c r="D297" s="14"/>
      <c r="E297" s="12"/>
      <c r="F297" s="132" t="s">
        <v>6306</v>
      </c>
      <c r="G297" s="124" t="s">
        <v>5303</v>
      </c>
      <c r="H297" s="8" t="s">
        <v>6307</v>
      </c>
      <c r="I297" s="14"/>
      <c r="J297" s="125" t="s">
        <v>6308</v>
      </c>
      <c r="K297" s="14"/>
      <c r="L297" s="14"/>
      <c r="M297" s="14"/>
      <c r="N297" s="14"/>
      <c r="O297" s="13"/>
      <c r="P297" s="14"/>
      <c r="Q297" s="14"/>
      <c r="R297" s="14"/>
      <c r="S297" s="14"/>
      <c r="T297" s="14"/>
      <c r="U297" s="14"/>
      <c r="V297" s="14"/>
      <c r="W297" s="14"/>
    </row>
    <row r="298">
      <c r="C298" s="14"/>
      <c r="D298" s="14"/>
      <c r="E298" s="12"/>
      <c r="F298" s="132" t="s">
        <v>6309</v>
      </c>
      <c r="G298" s="124" t="s">
        <v>5303</v>
      </c>
      <c r="H298" s="8" t="s">
        <v>6310</v>
      </c>
      <c r="I298" s="14"/>
      <c r="J298" s="125" t="s">
        <v>6311</v>
      </c>
      <c r="K298" s="14"/>
      <c r="L298" s="14"/>
      <c r="M298" s="14"/>
      <c r="N298" s="14"/>
      <c r="O298" s="13"/>
      <c r="P298" s="14"/>
      <c r="Q298" s="14"/>
      <c r="R298" s="14"/>
      <c r="S298" s="14"/>
      <c r="T298" s="14"/>
      <c r="U298" s="14"/>
      <c r="V298" s="14"/>
      <c r="W298" s="14"/>
    </row>
    <row r="299">
      <c r="C299" s="14"/>
      <c r="D299" s="14"/>
      <c r="E299" s="12"/>
      <c r="F299" s="132" t="s">
        <v>6312</v>
      </c>
      <c r="G299" s="124" t="s">
        <v>5303</v>
      </c>
      <c r="H299" s="8" t="s">
        <v>6313</v>
      </c>
      <c r="I299" s="14"/>
      <c r="J299" s="125" t="s">
        <v>6314</v>
      </c>
      <c r="K299" s="14"/>
      <c r="L299" s="14"/>
      <c r="M299" s="14"/>
      <c r="N299" s="14"/>
      <c r="O299" s="13"/>
      <c r="P299" s="14"/>
      <c r="Q299" s="14"/>
      <c r="R299" s="14"/>
      <c r="S299" s="14"/>
      <c r="T299" s="14"/>
      <c r="U299" s="14"/>
      <c r="V299" s="14"/>
      <c r="W299" s="14"/>
    </row>
    <row r="300">
      <c r="C300" s="14"/>
      <c r="D300" s="14"/>
      <c r="E300" s="12"/>
      <c r="F300" s="132" t="s">
        <v>6315</v>
      </c>
      <c r="G300" s="124" t="s">
        <v>5303</v>
      </c>
      <c r="H300" s="8" t="s">
        <v>6316</v>
      </c>
      <c r="I300" s="14"/>
      <c r="J300" s="125" t="s">
        <v>6317</v>
      </c>
      <c r="K300" s="14"/>
      <c r="L300" s="14"/>
      <c r="M300" s="14"/>
      <c r="N300" s="14"/>
      <c r="O300" s="13"/>
      <c r="P300" s="14"/>
      <c r="Q300" s="14"/>
      <c r="R300" s="14"/>
      <c r="S300" s="14"/>
      <c r="T300" s="14"/>
      <c r="U300" s="14"/>
      <c r="V300" s="14"/>
      <c r="W300" s="14"/>
    </row>
    <row r="301">
      <c r="A301" s="8" t="s">
        <v>6108</v>
      </c>
      <c r="B301" s="8" t="s">
        <v>6318</v>
      </c>
      <c r="C301" s="14"/>
      <c r="D301" s="14"/>
      <c r="E301" s="12"/>
      <c r="F301" s="123" t="s">
        <v>6319</v>
      </c>
      <c r="G301" s="124" t="s">
        <v>5303</v>
      </c>
      <c r="H301" s="8" t="s">
        <v>6320</v>
      </c>
      <c r="I301" s="14"/>
      <c r="J301" s="125" t="s">
        <v>6321</v>
      </c>
      <c r="K301" s="14"/>
      <c r="L301" s="14"/>
      <c r="M301" s="14"/>
      <c r="N301" s="14"/>
      <c r="O301" s="13"/>
      <c r="P301" s="14"/>
      <c r="Q301" s="14"/>
      <c r="R301" s="14"/>
      <c r="S301" s="14"/>
      <c r="T301" s="14"/>
      <c r="U301" s="14"/>
      <c r="V301" s="14"/>
      <c r="W301" s="14"/>
    </row>
    <row r="302">
      <c r="A302" s="8" t="s">
        <v>6108</v>
      </c>
      <c r="B302" s="8" t="s">
        <v>6318</v>
      </c>
      <c r="C302" s="14"/>
      <c r="D302" s="14"/>
      <c r="E302" s="12"/>
      <c r="F302" s="123" t="s">
        <v>6322</v>
      </c>
      <c r="G302" s="124" t="s">
        <v>5303</v>
      </c>
      <c r="H302" s="8" t="s">
        <v>6323</v>
      </c>
      <c r="I302" s="11" t="s">
        <v>6324</v>
      </c>
      <c r="J302" s="125" t="s">
        <v>6325</v>
      </c>
      <c r="K302" s="14"/>
      <c r="L302" s="14"/>
      <c r="M302" s="14"/>
      <c r="N302" s="14"/>
      <c r="O302" s="13"/>
      <c r="P302" s="14"/>
      <c r="Q302" s="14"/>
      <c r="R302" s="14"/>
      <c r="S302" s="14"/>
      <c r="T302" s="14"/>
      <c r="U302" s="14"/>
      <c r="V302" s="14"/>
      <c r="W302" s="14"/>
    </row>
    <row r="303">
      <c r="A303" s="8" t="s">
        <v>6108</v>
      </c>
      <c r="B303" s="8" t="s">
        <v>6318</v>
      </c>
      <c r="C303" s="14"/>
      <c r="D303" s="14"/>
      <c r="E303" s="12"/>
      <c r="F303" s="123" t="s">
        <v>6326</v>
      </c>
      <c r="G303" s="124" t="s">
        <v>5303</v>
      </c>
      <c r="H303" s="8" t="s">
        <v>6327</v>
      </c>
      <c r="I303" s="11" t="s">
        <v>6324</v>
      </c>
      <c r="J303" s="125" t="s">
        <v>6328</v>
      </c>
      <c r="K303" s="14"/>
      <c r="L303" s="14"/>
      <c r="M303" s="14"/>
      <c r="N303" s="14"/>
      <c r="O303" s="13"/>
      <c r="P303" s="14"/>
      <c r="Q303" s="14"/>
      <c r="R303" s="14"/>
      <c r="S303" s="14"/>
      <c r="T303" s="14"/>
      <c r="U303" s="14"/>
      <c r="V303" s="14"/>
      <c r="W303" s="14"/>
    </row>
    <row r="304">
      <c r="A304" s="8" t="s">
        <v>6108</v>
      </c>
      <c r="B304" s="8" t="s">
        <v>6318</v>
      </c>
      <c r="C304" s="14"/>
      <c r="D304" s="14"/>
      <c r="E304" s="12"/>
      <c r="F304" s="123" t="s">
        <v>6329</v>
      </c>
      <c r="G304" s="124" t="s">
        <v>5303</v>
      </c>
      <c r="H304" s="8" t="s">
        <v>6330</v>
      </c>
      <c r="I304" s="11" t="s">
        <v>6324</v>
      </c>
      <c r="J304" s="125" t="s">
        <v>6331</v>
      </c>
      <c r="K304" s="14"/>
      <c r="L304" s="14"/>
      <c r="M304" s="14"/>
      <c r="N304" s="14"/>
      <c r="O304" s="13"/>
      <c r="P304" s="14"/>
      <c r="Q304" s="14"/>
      <c r="R304" s="14"/>
      <c r="S304" s="14"/>
      <c r="T304" s="14"/>
      <c r="U304" s="14"/>
      <c r="V304" s="14"/>
      <c r="W304" s="14"/>
    </row>
    <row r="305">
      <c r="A305" s="8" t="s">
        <v>6108</v>
      </c>
      <c r="B305" s="8" t="s">
        <v>6318</v>
      </c>
      <c r="C305" s="14"/>
      <c r="D305" s="14"/>
      <c r="E305" s="12"/>
      <c r="F305" s="123" t="s">
        <v>6332</v>
      </c>
      <c r="G305" s="124" t="s">
        <v>5303</v>
      </c>
      <c r="H305" s="8" t="s">
        <v>6333</v>
      </c>
      <c r="I305" s="11" t="s">
        <v>6324</v>
      </c>
      <c r="J305" s="125" t="s">
        <v>6334</v>
      </c>
      <c r="K305" s="14"/>
      <c r="L305" s="14"/>
      <c r="M305" s="14"/>
      <c r="N305" s="14"/>
      <c r="O305" s="13"/>
      <c r="P305" s="14"/>
      <c r="Q305" s="14"/>
      <c r="R305" s="14"/>
      <c r="S305" s="14"/>
      <c r="T305" s="14"/>
      <c r="U305" s="14"/>
      <c r="V305" s="14"/>
      <c r="W305" s="14"/>
    </row>
    <row r="306">
      <c r="A306" s="8" t="s">
        <v>5430</v>
      </c>
      <c r="B306" s="8" t="s">
        <v>6335</v>
      </c>
      <c r="C306" s="14"/>
      <c r="D306" s="14"/>
      <c r="E306" s="12"/>
      <c r="F306" s="123" t="s">
        <v>6336</v>
      </c>
      <c r="G306" s="124" t="s">
        <v>5303</v>
      </c>
      <c r="H306" s="8" t="s">
        <v>6337</v>
      </c>
      <c r="I306" s="14"/>
      <c r="J306" s="125" t="s">
        <v>6338</v>
      </c>
      <c r="K306" s="14"/>
      <c r="L306" s="14"/>
      <c r="M306" s="14"/>
      <c r="N306" s="14"/>
      <c r="O306" s="13"/>
      <c r="P306" s="14"/>
      <c r="Q306" s="14"/>
      <c r="R306" s="14"/>
      <c r="S306" s="14"/>
      <c r="T306" s="14"/>
      <c r="U306" s="14"/>
      <c r="V306" s="14"/>
      <c r="W306" s="14"/>
    </row>
    <row r="307">
      <c r="A307" s="8" t="s">
        <v>5412</v>
      </c>
      <c r="B307" s="8" t="s">
        <v>6335</v>
      </c>
      <c r="C307" s="14"/>
      <c r="D307" s="14"/>
      <c r="E307" s="12"/>
      <c r="F307" s="132" t="s">
        <v>6339</v>
      </c>
      <c r="G307" s="124" t="s">
        <v>5303</v>
      </c>
      <c r="H307" s="8" t="s">
        <v>6340</v>
      </c>
      <c r="I307" s="14"/>
      <c r="J307" s="125" t="s">
        <v>6341</v>
      </c>
      <c r="K307" s="14"/>
      <c r="L307" s="14"/>
      <c r="M307" s="14"/>
      <c r="N307" s="14"/>
      <c r="O307" s="13"/>
      <c r="P307" s="14"/>
      <c r="Q307" s="14"/>
      <c r="R307" s="14"/>
      <c r="S307" s="14"/>
      <c r="T307" s="14"/>
      <c r="U307" s="14"/>
      <c r="V307" s="14"/>
      <c r="W307" s="14"/>
    </row>
    <row r="308">
      <c r="A308" s="8" t="s">
        <v>5412</v>
      </c>
      <c r="B308" s="8" t="s">
        <v>6335</v>
      </c>
      <c r="C308" s="14"/>
      <c r="D308" s="14"/>
      <c r="E308" s="12"/>
      <c r="F308" s="132" t="s">
        <v>6342</v>
      </c>
      <c r="G308" s="124" t="s">
        <v>5303</v>
      </c>
      <c r="H308" s="8" t="s">
        <v>6343</v>
      </c>
      <c r="I308" s="14"/>
      <c r="J308" s="125" t="s">
        <v>6344</v>
      </c>
      <c r="K308" s="14"/>
      <c r="L308" s="14"/>
      <c r="M308" s="14"/>
      <c r="N308" s="14"/>
      <c r="O308" s="13"/>
      <c r="P308" s="14"/>
      <c r="Q308" s="14"/>
      <c r="R308" s="14"/>
      <c r="S308" s="14"/>
      <c r="T308" s="14"/>
      <c r="U308" s="14"/>
      <c r="V308" s="14"/>
      <c r="W308" s="14"/>
    </row>
    <row r="309">
      <c r="A309" s="8" t="s">
        <v>5417</v>
      </c>
      <c r="B309" s="8" t="s">
        <v>6335</v>
      </c>
      <c r="C309" s="14"/>
      <c r="D309" s="14"/>
      <c r="E309" s="12"/>
      <c r="F309" s="128" t="s">
        <v>6345</v>
      </c>
      <c r="G309" s="124" t="s">
        <v>5303</v>
      </c>
      <c r="H309" s="8" t="s">
        <v>6346</v>
      </c>
      <c r="I309" s="14"/>
      <c r="J309" s="125" t="s">
        <v>6347</v>
      </c>
      <c r="K309" s="14"/>
      <c r="L309" s="14"/>
      <c r="M309" s="14"/>
      <c r="N309" s="14"/>
      <c r="O309" s="13"/>
      <c r="P309" s="14"/>
      <c r="Q309" s="14"/>
      <c r="R309" s="14"/>
      <c r="S309" s="14"/>
      <c r="T309" s="14"/>
      <c r="U309" s="14"/>
      <c r="V309" s="14"/>
      <c r="W309" s="14"/>
    </row>
    <row r="310">
      <c r="A310" s="8" t="s">
        <v>6348</v>
      </c>
      <c r="B310" s="8" t="s">
        <v>6335</v>
      </c>
      <c r="C310" s="14"/>
      <c r="D310" s="14"/>
      <c r="E310" s="12"/>
      <c r="F310" s="128" t="s">
        <v>6349</v>
      </c>
      <c r="G310" s="124" t="s">
        <v>5303</v>
      </c>
      <c r="H310" s="8" t="s">
        <v>6350</v>
      </c>
      <c r="I310" s="14"/>
      <c r="J310" s="125" t="s">
        <v>6351</v>
      </c>
      <c r="K310" s="14"/>
      <c r="L310" s="14"/>
      <c r="M310" s="14"/>
      <c r="N310" s="14"/>
      <c r="O310" s="13"/>
      <c r="P310" s="14"/>
      <c r="Q310" s="14"/>
      <c r="R310" s="14"/>
      <c r="S310" s="14"/>
      <c r="T310" s="14"/>
      <c r="U310" s="14"/>
      <c r="V310" s="14"/>
      <c r="W310" s="14"/>
    </row>
    <row r="311">
      <c r="A311" s="8" t="s">
        <v>6352</v>
      </c>
      <c r="B311" s="8" t="s">
        <v>6353</v>
      </c>
      <c r="C311" s="14"/>
      <c r="D311" s="14"/>
      <c r="E311" s="9" t="s">
        <v>6354</v>
      </c>
      <c r="F311" s="132" t="s">
        <v>6355</v>
      </c>
      <c r="G311" s="124" t="s">
        <v>5303</v>
      </c>
      <c r="H311" s="8" t="s">
        <v>6356</v>
      </c>
      <c r="I311" s="14"/>
      <c r="J311" s="125" t="s">
        <v>6357</v>
      </c>
      <c r="K311" s="14"/>
      <c r="L311" s="14"/>
      <c r="M311" s="14"/>
      <c r="N311" s="14"/>
      <c r="O311" s="13"/>
      <c r="P311" s="14"/>
      <c r="Q311" s="14"/>
      <c r="R311" s="14"/>
      <c r="S311" s="14"/>
      <c r="T311" s="14"/>
      <c r="U311" s="14"/>
      <c r="V311" s="14"/>
      <c r="W311" s="14"/>
    </row>
    <row r="312">
      <c r="A312" s="8" t="s">
        <v>5422</v>
      </c>
      <c r="B312" s="8" t="s">
        <v>6358</v>
      </c>
      <c r="C312" s="14"/>
      <c r="D312" s="14"/>
      <c r="E312" s="12"/>
      <c r="F312" s="123" t="s">
        <v>6359</v>
      </c>
      <c r="G312" s="124" t="s">
        <v>5303</v>
      </c>
      <c r="H312" s="8" t="s">
        <v>6360</v>
      </c>
      <c r="I312" s="14"/>
      <c r="J312" s="125" t="s">
        <v>6361</v>
      </c>
      <c r="K312" s="14"/>
      <c r="L312" s="14"/>
      <c r="M312" s="14"/>
      <c r="N312" s="14"/>
      <c r="O312" s="13"/>
      <c r="P312" s="14"/>
      <c r="Q312" s="14"/>
      <c r="R312" s="14"/>
      <c r="S312" s="14"/>
      <c r="T312" s="14"/>
      <c r="U312" s="14"/>
      <c r="V312" s="14"/>
      <c r="W312" s="14"/>
    </row>
    <row r="313">
      <c r="A313" s="8" t="s">
        <v>5422</v>
      </c>
      <c r="B313" s="8" t="s">
        <v>6358</v>
      </c>
      <c r="C313" s="14"/>
      <c r="D313" s="14"/>
      <c r="E313" s="12"/>
      <c r="F313" s="123" t="s">
        <v>6362</v>
      </c>
      <c r="G313" s="124" t="s">
        <v>5303</v>
      </c>
      <c r="H313" s="8" t="s">
        <v>6363</v>
      </c>
      <c r="I313" s="14"/>
      <c r="J313" s="125" t="s">
        <v>6364</v>
      </c>
      <c r="K313" s="14"/>
      <c r="L313" s="14"/>
      <c r="M313" s="14"/>
      <c r="N313" s="14"/>
      <c r="O313" s="13"/>
      <c r="P313" s="14"/>
      <c r="Q313" s="14"/>
      <c r="R313" s="14"/>
      <c r="S313" s="14"/>
      <c r="T313" s="14"/>
      <c r="U313" s="14"/>
      <c r="V313" s="14"/>
      <c r="W313" s="14"/>
    </row>
    <row r="314">
      <c r="A314" s="8" t="s">
        <v>6365</v>
      </c>
      <c r="B314" s="8" t="s">
        <v>6366</v>
      </c>
      <c r="C314" s="14"/>
      <c r="D314" s="14"/>
      <c r="E314" s="12"/>
      <c r="F314" s="132" t="s">
        <v>6367</v>
      </c>
      <c r="G314" s="124" t="s">
        <v>5303</v>
      </c>
      <c r="H314" s="8" t="s">
        <v>6368</v>
      </c>
      <c r="I314" s="14"/>
      <c r="J314" s="125" t="s">
        <v>6369</v>
      </c>
      <c r="K314" s="14"/>
      <c r="L314" s="14"/>
      <c r="M314" s="14"/>
      <c r="N314" s="14"/>
      <c r="O314" s="13"/>
      <c r="P314" s="14"/>
      <c r="Q314" s="14"/>
      <c r="R314" s="14"/>
      <c r="S314" s="14"/>
      <c r="T314" s="14"/>
      <c r="U314" s="14"/>
      <c r="V314" s="14"/>
      <c r="W314" s="14"/>
    </row>
    <row r="315">
      <c r="A315" s="8" t="s">
        <v>6370</v>
      </c>
      <c r="B315" s="8" t="s">
        <v>6366</v>
      </c>
      <c r="C315" s="14"/>
      <c r="D315" s="14"/>
      <c r="E315" s="12"/>
      <c r="F315" s="123" t="s">
        <v>6371</v>
      </c>
      <c r="G315" s="124" t="s">
        <v>5303</v>
      </c>
      <c r="H315" s="8" t="s">
        <v>6372</v>
      </c>
      <c r="I315" s="14"/>
      <c r="J315" s="130" t="s">
        <v>6373</v>
      </c>
      <c r="K315" s="14"/>
      <c r="L315" s="14"/>
      <c r="M315" s="14"/>
      <c r="N315" s="14"/>
      <c r="O315" s="13"/>
      <c r="P315" s="14"/>
      <c r="Q315" s="14"/>
      <c r="R315" s="14"/>
      <c r="S315" s="14"/>
      <c r="T315" s="14"/>
      <c r="U315" s="14"/>
      <c r="V315" s="14"/>
      <c r="W315" s="14"/>
    </row>
    <row r="316">
      <c r="A316" s="8" t="s">
        <v>5422</v>
      </c>
      <c r="B316" s="145" t="s">
        <v>6374</v>
      </c>
      <c r="C316" s="14"/>
      <c r="D316" s="14"/>
      <c r="E316" s="12"/>
      <c r="F316" s="123" t="s">
        <v>6375</v>
      </c>
      <c r="G316" s="124" t="s">
        <v>5303</v>
      </c>
      <c r="H316" s="145" t="s">
        <v>6376</v>
      </c>
      <c r="I316" s="14"/>
      <c r="J316" s="125" t="s">
        <v>6377</v>
      </c>
      <c r="K316" s="14"/>
      <c r="L316" s="14"/>
      <c r="M316" s="14"/>
      <c r="N316" s="14"/>
      <c r="O316" s="13"/>
      <c r="P316" s="14"/>
      <c r="Q316" s="14"/>
      <c r="R316" s="14"/>
      <c r="S316" s="14"/>
      <c r="T316" s="14"/>
      <c r="U316" s="14"/>
      <c r="V316" s="14"/>
      <c r="W316" s="14"/>
    </row>
    <row r="317">
      <c r="A317" s="8" t="s">
        <v>5422</v>
      </c>
      <c r="B317" s="145" t="s">
        <v>6374</v>
      </c>
      <c r="C317" s="14"/>
      <c r="D317" s="14"/>
      <c r="E317" s="12"/>
      <c r="F317" s="128" t="s">
        <v>6378</v>
      </c>
      <c r="G317" s="124" t="s">
        <v>5303</v>
      </c>
      <c r="H317" s="145" t="s">
        <v>6379</v>
      </c>
      <c r="I317" s="14"/>
      <c r="J317" s="125" t="s">
        <v>6380</v>
      </c>
      <c r="K317" s="14"/>
      <c r="L317" s="14"/>
      <c r="M317" s="14"/>
      <c r="N317" s="14"/>
      <c r="O317" s="13"/>
      <c r="P317" s="14"/>
      <c r="Q317" s="14"/>
      <c r="R317" s="14"/>
      <c r="S317" s="14"/>
      <c r="T317" s="14"/>
      <c r="U317" s="14"/>
      <c r="V317" s="14"/>
      <c r="W317" s="14"/>
    </row>
    <row r="318">
      <c r="A318" s="8" t="s">
        <v>5422</v>
      </c>
      <c r="B318" s="145" t="s">
        <v>6374</v>
      </c>
      <c r="C318" s="14"/>
      <c r="D318" s="14"/>
      <c r="E318" s="12"/>
      <c r="F318" s="127" t="s">
        <v>6381</v>
      </c>
      <c r="G318" s="124" t="s">
        <v>5303</v>
      </c>
      <c r="H318" s="145" t="s">
        <v>6382</v>
      </c>
      <c r="I318" s="14"/>
      <c r="J318" s="125" t="s">
        <v>6383</v>
      </c>
      <c r="K318" s="14"/>
      <c r="L318" s="14"/>
      <c r="M318" s="14"/>
      <c r="N318" s="14"/>
      <c r="O318" s="13"/>
      <c r="P318" s="14"/>
      <c r="Q318" s="14"/>
      <c r="R318" s="14"/>
      <c r="S318" s="14"/>
      <c r="T318" s="14"/>
      <c r="U318" s="14"/>
      <c r="V318" s="14"/>
      <c r="W318" s="14"/>
    </row>
    <row r="319">
      <c r="A319" s="8" t="s">
        <v>5422</v>
      </c>
      <c r="B319" s="145" t="s">
        <v>6374</v>
      </c>
      <c r="C319" s="14"/>
      <c r="D319" s="14"/>
      <c r="E319" s="12"/>
      <c r="F319" s="127" t="s">
        <v>6384</v>
      </c>
      <c r="G319" s="124" t="s">
        <v>5303</v>
      </c>
      <c r="H319" s="145" t="s">
        <v>6385</v>
      </c>
      <c r="I319" s="45" t="s">
        <v>6386</v>
      </c>
      <c r="J319" s="125" t="s">
        <v>6387</v>
      </c>
      <c r="K319" s="14"/>
      <c r="L319" s="14"/>
      <c r="M319" s="14"/>
      <c r="N319" s="14"/>
      <c r="O319" s="13"/>
      <c r="P319" s="14"/>
      <c r="Q319" s="14"/>
      <c r="R319" s="14"/>
      <c r="S319" s="14"/>
      <c r="T319" s="14"/>
      <c r="U319" s="14"/>
      <c r="V319" s="14"/>
      <c r="W319" s="14"/>
    </row>
    <row r="320">
      <c r="A320" s="8" t="s">
        <v>6388</v>
      </c>
      <c r="B320" s="8" t="s">
        <v>6389</v>
      </c>
      <c r="C320" s="14"/>
      <c r="D320" s="14"/>
      <c r="E320" s="9" t="s">
        <v>6072</v>
      </c>
      <c r="F320" s="123" t="s">
        <v>6390</v>
      </c>
      <c r="G320" s="124" t="s">
        <v>5303</v>
      </c>
      <c r="H320" s="8" t="s">
        <v>6391</v>
      </c>
      <c r="I320" s="14"/>
      <c r="J320" s="125" t="s">
        <v>6392</v>
      </c>
      <c r="K320" s="14"/>
      <c r="L320" s="14"/>
      <c r="M320" s="14"/>
      <c r="N320" s="14"/>
      <c r="O320" s="13"/>
      <c r="P320" s="14"/>
      <c r="Q320" s="14"/>
      <c r="R320" s="14"/>
      <c r="S320" s="14"/>
      <c r="T320" s="14"/>
      <c r="U320" s="14"/>
      <c r="V320" s="14"/>
      <c r="W320" s="14"/>
    </row>
    <row r="321">
      <c r="C321" s="14"/>
      <c r="D321" s="14"/>
      <c r="E321" s="150" t="s">
        <v>6393</v>
      </c>
      <c r="F321" s="123" t="s">
        <v>6394</v>
      </c>
      <c r="G321" s="124" t="s">
        <v>5303</v>
      </c>
      <c r="H321" s="8" t="s">
        <v>6395</v>
      </c>
      <c r="I321" s="14"/>
      <c r="J321" s="125" t="s">
        <v>6396</v>
      </c>
      <c r="K321" s="14"/>
      <c r="L321" s="14"/>
      <c r="M321" s="14"/>
      <c r="N321" s="14"/>
      <c r="O321" s="13"/>
      <c r="P321" s="14"/>
      <c r="Q321" s="14"/>
      <c r="R321" s="14"/>
      <c r="S321" s="14"/>
      <c r="T321" s="14"/>
      <c r="U321" s="14"/>
      <c r="V321" s="14"/>
      <c r="W321" s="14"/>
    </row>
    <row r="322">
      <c r="C322" s="14"/>
      <c r="D322" s="14"/>
      <c r="E322" s="9" t="s">
        <v>6397</v>
      </c>
      <c r="F322" s="123" t="s">
        <v>6398</v>
      </c>
      <c r="G322" s="124" t="s">
        <v>5303</v>
      </c>
      <c r="H322" s="8" t="s">
        <v>6399</v>
      </c>
      <c r="I322" s="14"/>
      <c r="J322" s="125" t="s">
        <v>6400</v>
      </c>
      <c r="K322" s="14"/>
      <c r="L322" s="14"/>
      <c r="M322" s="14"/>
      <c r="N322" s="14"/>
      <c r="O322" s="13"/>
      <c r="P322" s="14"/>
      <c r="Q322" s="14"/>
      <c r="R322" s="14"/>
      <c r="S322" s="14"/>
      <c r="T322" s="14"/>
      <c r="U322" s="14"/>
      <c r="V322" s="14"/>
      <c r="W322" s="14"/>
    </row>
    <row r="323">
      <c r="A323" s="8" t="s">
        <v>6401</v>
      </c>
      <c r="B323" s="8" t="s">
        <v>2919</v>
      </c>
      <c r="C323" s="14"/>
      <c r="D323" s="14"/>
      <c r="E323" s="12"/>
      <c r="F323" s="128" t="s">
        <v>6402</v>
      </c>
      <c r="G323" s="124" t="s">
        <v>5303</v>
      </c>
      <c r="H323" s="8" t="s">
        <v>6403</v>
      </c>
      <c r="I323" s="45" t="s">
        <v>6404</v>
      </c>
      <c r="J323" s="125" t="s">
        <v>6405</v>
      </c>
      <c r="K323" s="14"/>
      <c r="L323" s="14"/>
      <c r="M323" s="14"/>
      <c r="N323" s="14"/>
      <c r="O323" s="13"/>
      <c r="P323" s="14"/>
      <c r="Q323" s="14"/>
      <c r="R323" s="14"/>
      <c r="S323" s="14"/>
      <c r="T323" s="14"/>
      <c r="U323" s="14"/>
      <c r="V323" s="14"/>
      <c r="W323" s="14"/>
    </row>
    <row r="324">
      <c r="A324" s="8" t="s">
        <v>6401</v>
      </c>
      <c r="B324" s="8" t="s">
        <v>2919</v>
      </c>
      <c r="C324" s="14"/>
      <c r="D324" s="14"/>
      <c r="E324" s="12"/>
      <c r="F324" s="128" t="s">
        <v>6406</v>
      </c>
      <c r="G324" s="124" t="s">
        <v>5303</v>
      </c>
      <c r="H324" s="8" t="s">
        <v>6407</v>
      </c>
      <c r="I324" s="14"/>
      <c r="J324" s="125" t="s">
        <v>6408</v>
      </c>
      <c r="K324" s="14"/>
      <c r="L324" s="14"/>
      <c r="M324" s="14"/>
      <c r="N324" s="14"/>
      <c r="O324" s="13"/>
      <c r="P324" s="14"/>
      <c r="Q324" s="14"/>
      <c r="R324" s="14"/>
      <c r="S324" s="14"/>
      <c r="T324" s="14"/>
      <c r="U324" s="14"/>
      <c r="V324" s="14"/>
      <c r="W324" s="14"/>
    </row>
    <row r="325">
      <c r="A325" s="8" t="s">
        <v>6401</v>
      </c>
      <c r="B325" s="8" t="s">
        <v>2919</v>
      </c>
      <c r="C325" s="14"/>
      <c r="D325" s="14"/>
      <c r="E325" s="12"/>
      <c r="F325" s="128" t="s">
        <v>6409</v>
      </c>
      <c r="G325" s="124" t="s">
        <v>5303</v>
      </c>
      <c r="H325" s="8" t="s">
        <v>6410</v>
      </c>
      <c r="I325" s="14"/>
      <c r="J325" s="125" t="s">
        <v>6411</v>
      </c>
      <c r="K325" s="14"/>
      <c r="L325" s="14"/>
      <c r="M325" s="14"/>
      <c r="N325" s="14"/>
      <c r="O325" s="13"/>
      <c r="P325" s="14"/>
      <c r="Q325" s="14"/>
      <c r="R325" s="14"/>
      <c r="S325" s="14"/>
      <c r="T325" s="14"/>
      <c r="U325" s="14"/>
      <c r="V325" s="14"/>
      <c r="W325" s="14"/>
    </row>
    <row r="326">
      <c r="A326" s="8" t="s">
        <v>6401</v>
      </c>
      <c r="B326" s="8" t="s">
        <v>2919</v>
      </c>
      <c r="C326" s="14"/>
      <c r="D326" s="14"/>
      <c r="E326" s="12"/>
      <c r="F326" s="128" t="s">
        <v>6412</v>
      </c>
      <c r="G326" s="124" t="s">
        <v>5303</v>
      </c>
      <c r="H326" s="8" t="s">
        <v>6413</v>
      </c>
      <c r="I326" s="14"/>
      <c r="J326" s="125" t="s">
        <v>6414</v>
      </c>
      <c r="K326" s="14"/>
      <c r="L326" s="14"/>
      <c r="M326" s="14"/>
      <c r="N326" s="14"/>
      <c r="O326" s="13"/>
      <c r="P326" s="14"/>
      <c r="Q326" s="14"/>
      <c r="R326" s="14"/>
      <c r="S326" s="14"/>
      <c r="T326" s="14"/>
      <c r="U326" s="14"/>
      <c r="V326" s="14"/>
      <c r="W326" s="14"/>
    </row>
    <row r="327">
      <c r="A327" s="8" t="s">
        <v>6415</v>
      </c>
      <c r="B327" s="8" t="s">
        <v>3494</v>
      </c>
      <c r="C327" s="8" t="s">
        <v>3494</v>
      </c>
      <c r="D327" s="8" t="s">
        <v>3494</v>
      </c>
      <c r="E327" s="8"/>
      <c r="F327" s="151" t="s">
        <v>6416</v>
      </c>
      <c r="G327" s="124" t="s">
        <v>5303</v>
      </c>
      <c r="H327" s="8" t="s">
        <v>6417</v>
      </c>
      <c r="I327" s="14"/>
      <c r="J327" s="125" t="s">
        <v>6418</v>
      </c>
      <c r="K327" s="14"/>
      <c r="L327" s="14"/>
      <c r="M327" s="14"/>
      <c r="N327" s="14"/>
      <c r="O327" s="13"/>
      <c r="P327" s="14"/>
      <c r="Q327" s="14"/>
      <c r="R327" s="14"/>
      <c r="S327" s="14"/>
      <c r="T327" s="14"/>
      <c r="U327" s="14"/>
      <c r="V327" s="14"/>
      <c r="W327" s="14"/>
    </row>
    <row r="328">
      <c r="A328" s="8" t="s">
        <v>6415</v>
      </c>
      <c r="B328" s="8" t="s">
        <v>3494</v>
      </c>
      <c r="C328" s="14"/>
      <c r="D328" s="14"/>
      <c r="E328" s="12"/>
      <c r="F328" s="152" t="s">
        <v>6419</v>
      </c>
      <c r="G328" s="124" t="s">
        <v>5303</v>
      </c>
      <c r="H328" s="8" t="s">
        <v>6420</v>
      </c>
      <c r="I328" s="14"/>
      <c r="J328" s="125" t="s">
        <v>6421</v>
      </c>
      <c r="K328" s="14"/>
      <c r="L328" s="14"/>
      <c r="M328" s="14"/>
      <c r="N328" s="14"/>
      <c r="O328" s="13"/>
      <c r="P328" s="14"/>
      <c r="Q328" s="14"/>
      <c r="R328" s="14"/>
      <c r="S328" s="14"/>
      <c r="T328" s="14"/>
      <c r="U328" s="14"/>
      <c r="V328" s="14"/>
      <c r="W328" s="14"/>
    </row>
    <row r="329">
      <c r="A329" s="8" t="s">
        <v>6415</v>
      </c>
      <c r="B329" s="8" t="s">
        <v>3494</v>
      </c>
      <c r="C329" s="14"/>
      <c r="D329" s="14"/>
      <c r="E329" s="12"/>
      <c r="F329" s="132" t="s">
        <v>6422</v>
      </c>
      <c r="G329" s="124" t="s">
        <v>5303</v>
      </c>
      <c r="H329" s="8" t="s">
        <v>6423</v>
      </c>
      <c r="I329" s="14"/>
      <c r="J329" s="125" t="s">
        <v>6424</v>
      </c>
      <c r="K329" s="14"/>
      <c r="L329" s="14"/>
      <c r="M329" s="14"/>
      <c r="N329" s="14"/>
      <c r="O329" s="13"/>
      <c r="P329" s="14"/>
      <c r="Q329" s="14"/>
      <c r="R329" s="14"/>
      <c r="S329" s="14"/>
      <c r="T329" s="14"/>
      <c r="U329" s="14"/>
      <c r="V329" s="14"/>
      <c r="W329" s="14"/>
    </row>
    <row r="330">
      <c r="A330" s="8" t="s">
        <v>6415</v>
      </c>
      <c r="B330" s="8" t="s">
        <v>3513</v>
      </c>
      <c r="C330" s="14"/>
      <c r="D330" s="14"/>
      <c r="E330" s="12"/>
      <c r="F330" s="132" t="s">
        <v>6425</v>
      </c>
      <c r="G330" s="124" t="s">
        <v>5303</v>
      </c>
      <c r="H330" s="8" t="s">
        <v>6426</v>
      </c>
      <c r="I330" s="11" t="s">
        <v>6427</v>
      </c>
      <c r="J330" s="125" t="s">
        <v>6428</v>
      </c>
      <c r="K330" s="14"/>
      <c r="L330" s="14"/>
      <c r="M330" s="14"/>
      <c r="N330" s="14"/>
      <c r="O330" s="13"/>
      <c r="P330" s="14"/>
      <c r="Q330" s="14"/>
      <c r="R330" s="14"/>
      <c r="S330" s="14"/>
      <c r="T330" s="14"/>
      <c r="U330" s="14"/>
      <c r="V330" s="14"/>
      <c r="W330" s="14"/>
    </row>
    <row r="331">
      <c r="A331" s="8" t="s">
        <v>6415</v>
      </c>
      <c r="B331" s="8" t="s">
        <v>3513</v>
      </c>
      <c r="C331" s="14"/>
      <c r="D331" s="14"/>
      <c r="E331" s="12"/>
      <c r="F331" s="132" t="s">
        <v>6429</v>
      </c>
      <c r="G331" s="124" t="s">
        <v>5303</v>
      </c>
      <c r="H331" s="8" t="s">
        <v>6430</v>
      </c>
      <c r="I331" s="11" t="s">
        <v>6427</v>
      </c>
      <c r="J331" s="125" t="s">
        <v>6431</v>
      </c>
      <c r="K331" s="14"/>
      <c r="L331" s="14"/>
      <c r="M331" s="14"/>
      <c r="N331" s="14"/>
      <c r="O331" s="13"/>
      <c r="P331" s="14"/>
      <c r="Q331" s="14"/>
      <c r="R331" s="14"/>
      <c r="S331" s="14"/>
      <c r="T331" s="14"/>
      <c r="U331" s="14"/>
      <c r="V331" s="14"/>
      <c r="W331" s="14"/>
    </row>
    <row r="332">
      <c r="A332" s="8" t="s">
        <v>6415</v>
      </c>
      <c r="B332" s="8" t="s">
        <v>3513</v>
      </c>
      <c r="C332" s="14"/>
      <c r="D332" s="14"/>
      <c r="E332" s="12"/>
      <c r="F332" s="132" t="s">
        <v>6432</v>
      </c>
      <c r="G332" s="124" t="s">
        <v>5303</v>
      </c>
      <c r="H332" s="8" t="s">
        <v>6433</v>
      </c>
      <c r="I332" s="11" t="s">
        <v>6427</v>
      </c>
      <c r="J332" s="125" t="s">
        <v>6434</v>
      </c>
      <c r="K332" s="14"/>
      <c r="L332" s="14"/>
      <c r="M332" s="14"/>
      <c r="N332" s="14"/>
      <c r="O332" s="13"/>
      <c r="P332" s="14"/>
      <c r="Q332" s="14"/>
      <c r="R332" s="14"/>
      <c r="S332" s="14"/>
      <c r="T332" s="14"/>
      <c r="U332" s="14"/>
      <c r="V332" s="14"/>
      <c r="W332" s="14"/>
    </row>
    <row r="333">
      <c r="A333" s="8" t="s">
        <v>6435</v>
      </c>
      <c r="B333" s="8" t="s">
        <v>3060</v>
      </c>
      <c r="C333" s="14"/>
      <c r="D333" s="14"/>
      <c r="E333" s="12"/>
      <c r="F333" s="123" t="s">
        <v>6436</v>
      </c>
      <c r="G333" s="124" t="s">
        <v>5303</v>
      </c>
      <c r="H333" s="8" t="s">
        <v>6437</v>
      </c>
      <c r="I333" s="153" t="s">
        <v>6438</v>
      </c>
      <c r="J333" s="137" t="s">
        <v>6439</v>
      </c>
      <c r="K333" s="14"/>
      <c r="L333" s="14"/>
      <c r="M333" s="14"/>
      <c r="N333" s="14"/>
      <c r="O333" s="13"/>
      <c r="P333" s="14"/>
      <c r="Q333" s="14"/>
      <c r="R333" s="14"/>
      <c r="S333" s="14"/>
      <c r="T333" s="14"/>
      <c r="U333" s="14"/>
      <c r="V333" s="14"/>
      <c r="W333" s="14"/>
    </row>
    <row r="334">
      <c r="A334" s="8" t="s">
        <v>6440</v>
      </c>
      <c r="B334" s="8" t="s">
        <v>3060</v>
      </c>
      <c r="C334" s="14"/>
      <c r="D334" s="14"/>
      <c r="E334" s="12"/>
      <c r="F334" s="123" t="s">
        <v>6441</v>
      </c>
      <c r="G334" s="124" t="s">
        <v>5303</v>
      </c>
      <c r="H334" s="8" t="s">
        <v>6442</v>
      </c>
      <c r="I334" s="9"/>
      <c r="J334" s="125" t="s">
        <v>6443</v>
      </c>
      <c r="K334" s="14"/>
      <c r="L334" s="14"/>
      <c r="M334" s="14"/>
      <c r="N334" s="14"/>
      <c r="O334" s="13"/>
      <c r="P334" s="14"/>
      <c r="Q334" s="14"/>
      <c r="R334" s="14"/>
      <c r="S334" s="14"/>
      <c r="T334" s="14"/>
      <c r="U334" s="14"/>
      <c r="V334" s="14"/>
      <c r="W334" s="14"/>
    </row>
    <row r="335">
      <c r="A335" s="8" t="s">
        <v>6444</v>
      </c>
      <c r="B335" s="8" t="s">
        <v>3060</v>
      </c>
      <c r="C335" s="14"/>
      <c r="D335" s="14"/>
      <c r="E335" s="12"/>
      <c r="F335" s="123" t="s">
        <v>6445</v>
      </c>
      <c r="G335" s="124" t="s">
        <v>5303</v>
      </c>
      <c r="H335" s="8" t="s">
        <v>6446</v>
      </c>
      <c r="I335" s="9"/>
      <c r="J335" s="125" t="s">
        <v>6447</v>
      </c>
      <c r="K335" s="14"/>
      <c r="L335" s="14"/>
      <c r="M335" s="14"/>
      <c r="N335" s="14"/>
      <c r="O335" s="13"/>
      <c r="P335" s="14"/>
      <c r="Q335" s="14"/>
      <c r="R335" s="14"/>
      <c r="S335" s="14"/>
      <c r="T335" s="14"/>
      <c r="U335" s="14"/>
      <c r="V335" s="14"/>
      <c r="W335" s="14"/>
    </row>
    <row r="336">
      <c r="A336" s="8" t="s">
        <v>6448</v>
      </c>
      <c r="B336" s="8" t="s">
        <v>3060</v>
      </c>
      <c r="C336" s="14"/>
      <c r="D336" s="14"/>
      <c r="E336" s="12"/>
      <c r="F336" s="123" t="s">
        <v>6449</v>
      </c>
      <c r="G336" s="124" t="s">
        <v>5303</v>
      </c>
      <c r="H336" s="8" t="s">
        <v>6450</v>
      </c>
      <c r="I336" s="9"/>
      <c r="J336" s="125" t="s">
        <v>6451</v>
      </c>
      <c r="K336" s="14"/>
      <c r="L336" s="14"/>
      <c r="M336" s="14"/>
      <c r="N336" s="14"/>
      <c r="O336" s="13"/>
      <c r="P336" s="14"/>
      <c r="Q336" s="14"/>
      <c r="R336" s="14"/>
      <c r="S336" s="14"/>
      <c r="T336" s="14"/>
      <c r="U336" s="14"/>
      <c r="V336" s="14"/>
      <c r="W336" s="14"/>
    </row>
    <row r="337">
      <c r="A337" s="8" t="s">
        <v>6452</v>
      </c>
      <c r="B337" s="8" t="s">
        <v>2060</v>
      </c>
      <c r="C337" s="14"/>
      <c r="D337" s="14"/>
      <c r="E337" s="12"/>
      <c r="F337" s="129" t="s">
        <v>6453</v>
      </c>
      <c r="G337" s="124" t="s">
        <v>5303</v>
      </c>
      <c r="H337" s="8" t="s">
        <v>6454</v>
      </c>
      <c r="I337" s="14"/>
      <c r="J337" s="125" t="s">
        <v>6455</v>
      </c>
      <c r="K337" s="14"/>
      <c r="L337" s="14"/>
      <c r="M337" s="14"/>
      <c r="N337" s="14"/>
      <c r="O337" s="13"/>
      <c r="P337" s="14"/>
      <c r="Q337" s="14"/>
      <c r="R337" s="14"/>
      <c r="S337" s="14"/>
      <c r="T337" s="14"/>
      <c r="U337" s="14"/>
      <c r="V337" s="14"/>
      <c r="W337" s="14"/>
    </row>
    <row r="338">
      <c r="A338" s="8" t="s">
        <v>6452</v>
      </c>
      <c r="B338" s="8" t="s">
        <v>2060</v>
      </c>
      <c r="C338" s="14"/>
      <c r="D338" s="14"/>
      <c r="E338" s="12"/>
      <c r="F338" s="131" t="s">
        <v>6456</v>
      </c>
      <c r="G338" s="124" t="s">
        <v>5303</v>
      </c>
      <c r="H338" s="8" t="s">
        <v>6457</v>
      </c>
      <c r="I338" s="14"/>
      <c r="J338" s="125" t="s">
        <v>6458</v>
      </c>
      <c r="K338" s="14"/>
      <c r="L338" s="14"/>
      <c r="M338" s="14"/>
      <c r="N338" s="14"/>
      <c r="O338" s="13"/>
      <c r="P338" s="14"/>
      <c r="Q338" s="14"/>
      <c r="R338" s="14"/>
      <c r="S338" s="14"/>
      <c r="T338" s="14"/>
      <c r="U338" s="14"/>
      <c r="V338" s="14"/>
      <c r="W338" s="14"/>
    </row>
    <row r="339">
      <c r="A339" s="8" t="s">
        <v>6452</v>
      </c>
      <c r="B339" s="8" t="s">
        <v>2060</v>
      </c>
      <c r="C339" s="14"/>
      <c r="D339" s="14"/>
      <c r="E339" s="12"/>
      <c r="F339" s="131" t="s">
        <v>6459</v>
      </c>
      <c r="G339" s="124" t="s">
        <v>5303</v>
      </c>
      <c r="H339" s="8" t="s">
        <v>6460</v>
      </c>
      <c r="I339" s="14"/>
      <c r="J339" s="125" t="s">
        <v>6461</v>
      </c>
      <c r="K339" s="14"/>
      <c r="L339" s="14"/>
      <c r="M339" s="14"/>
      <c r="N339" s="14"/>
      <c r="O339" s="13"/>
      <c r="P339" s="14"/>
      <c r="Q339" s="14"/>
      <c r="R339" s="14"/>
      <c r="S339" s="14"/>
      <c r="T339" s="14"/>
      <c r="U339" s="14"/>
      <c r="V339" s="14"/>
      <c r="W339" s="14"/>
    </row>
    <row r="340">
      <c r="A340" s="8" t="s">
        <v>6462</v>
      </c>
      <c r="B340" s="8" t="s">
        <v>2060</v>
      </c>
      <c r="C340" s="14"/>
      <c r="D340" s="14"/>
      <c r="E340" s="12"/>
      <c r="F340" s="129" t="s">
        <v>6463</v>
      </c>
      <c r="G340" s="124" t="s">
        <v>5303</v>
      </c>
      <c r="H340" s="8" t="s">
        <v>6464</v>
      </c>
      <c r="I340" s="14"/>
      <c r="J340" s="125" t="s">
        <v>6465</v>
      </c>
      <c r="K340" s="14"/>
      <c r="L340" s="14"/>
      <c r="M340" s="14"/>
      <c r="N340" s="14"/>
      <c r="O340" s="13"/>
      <c r="P340" s="14"/>
      <c r="Q340" s="14"/>
      <c r="R340" s="14"/>
      <c r="S340" s="14"/>
      <c r="T340" s="14"/>
      <c r="U340" s="14"/>
      <c r="V340" s="14"/>
      <c r="W340" s="14"/>
    </row>
    <row r="341">
      <c r="A341" s="8" t="s">
        <v>6466</v>
      </c>
      <c r="B341" s="8" t="s">
        <v>4242</v>
      </c>
      <c r="C341" s="14"/>
      <c r="D341" s="14"/>
      <c r="E341" s="12"/>
      <c r="F341" s="133" t="s">
        <v>6467</v>
      </c>
      <c r="G341" s="124" t="s">
        <v>5303</v>
      </c>
      <c r="H341" s="8" t="s">
        <v>6468</v>
      </c>
      <c r="I341" s="14"/>
      <c r="J341" s="125" t="s">
        <v>6469</v>
      </c>
      <c r="K341" s="14"/>
      <c r="L341" s="14"/>
      <c r="M341" s="14"/>
      <c r="N341" s="14"/>
      <c r="O341" s="13"/>
      <c r="P341" s="14"/>
      <c r="Q341" s="14"/>
      <c r="R341" s="14"/>
      <c r="S341" s="14"/>
      <c r="T341" s="14"/>
      <c r="U341" s="14"/>
      <c r="V341" s="14"/>
      <c r="W341" s="14"/>
    </row>
    <row r="342">
      <c r="A342" s="8" t="s">
        <v>6466</v>
      </c>
      <c r="B342" s="8" t="s">
        <v>4242</v>
      </c>
      <c r="C342" s="14"/>
      <c r="D342" s="14"/>
      <c r="E342" s="12"/>
      <c r="F342" s="128" t="s">
        <v>6470</v>
      </c>
      <c r="G342" s="124" t="s">
        <v>5303</v>
      </c>
      <c r="H342" s="8" t="s">
        <v>6471</v>
      </c>
      <c r="I342" s="14"/>
      <c r="J342" s="125" t="s">
        <v>6472</v>
      </c>
      <c r="K342" s="14"/>
      <c r="L342" s="14"/>
      <c r="M342" s="14"/>
      <c r="N342" s="14"/>
      <c r="O342" s="13"/>
      <c r="P342" s="14"/>
      <c r="Q342" s="14"/>
      <c r="R342" s="14"/>
      <c r="S342" s="14"/>
      <c r="T342" s="14"/>
      <c r="U342" s="14"/>
      <c r="V342" s="14"/>
      <c r="W342" s="14"/>
    </row>
    <row r="343">
      <c r="A343" s="8" t="s">
        <v>6466</v>
      </c>
      <c r="B343" s="8" t="s">
        <v>4242</v>
      </c>
      <c r="C343" s="14"/>
      <c r="D343" s="14"/>
      <c r="E343" s="12"/>
      <c r="F343" s="128" t="s">
        <v>6473</v>
      </c>
      <c r="G343" s="124" t="s">
        <v>5303</v>
      </c>
      <c r="H343" s="8" t="s">
        <v>6474</v>
      </c>
      <c r="I343" s="14"/>
      <c r="J343" s="125" t="s">
        <v>6475</v>
      </c>
      <c r="K343" s="14"/>
      <c r="L343" s="14"/>
      <c r="M343" s="14"/>
      <c r="N343" s="14"/>
      <c r="O343" s="13"/>
      <c r="P343" s="14"/>
      <c r="Q343" s="14"/>
      <c r="R343" s="14"/>
      <c r="S343" s="14"/>
      <c r="T343" s="14"/>
      <c r="U343" s="14"/>
      <c r="V343" s="14"/>
      <c r="W343" s="14"/>
    </row>
    <row r="344">
      <c r="A344" s="8" t="s">
        <v>6466</v>
      </c>
      <c r="B344" s="8" t="s">
        <v>4242</v>
      </c>
      <c r="C344" s="14"/>
      <c r="D344" s="14"/>
      <c r="E344" s="12"/>
      <c r="F344" s="123" t="s">
        <v>6476</v>
      </c>
      <c r="G344" s="124" t="s">
        <v>5303</v>
      </c>
      <c r="H344" s="8" t="s">
        <v>6477</v>
      </c>
      <c r="I344" s="14"/>
      <c r="J344" s="125" t="s">
        <v>6478</v>
      </c>
      <c r="K344" s="14"/>
      <c r="L344" s="14"/>
      <c r="M344" s="14"/>
      <c r="N344" s="14"/>
      <c r="O344" s="13"/>
      <c r="P344" s="14"/>
      <c r="Q344" s="14"/>
      <c r="R344" s="14"/>
      <c r="S344" s="14"/>
      <c r="T344" s="14"/>
      <c r="U344" s="14"/>
      <c r="V344" s="14"/>
      <c r="W344" s="14"/>
    </row>
    <row r="345">
      <c r="A345" s="8" t="s">
        <v>6466</v>
      </c>
      <c r="B345" s="8" t="s">
        <v>4242</v>
      </c>
      <c r="C345" s="14"/>
      <c r="D345" s="14"/>
      <c r="E345" s="12"/>
      <c r="F345" s="123" t="s">
        <v>6479</v>
      </c>
      <c r="G345" s="124" t="s">
        <v>5303</v>
      </c>
      <c r="H345" s="8" t="s">
        <v>6480</v>
      </c>
      <c r="I345" s="14"/>
      <c r="J345" s="125" t="s">
        <v>6481</v>
      </c>
      <c r="K345" s="14"/>
      <c r="L345" s="14"/>
      <c r="M345" s="14"/>
      <c r="N345" s="14"/>
      <c r="O345" s="13"/>
      <c r="P345" s="14"/>
      <c r="Q345" s="14"/>
      <c r="R345" s="14"/>
      <c r="S345" s="14"/>
      <c r="T345" s="14"/>
      <c r="U345" s="14"/>
      <c r="V345" s="14"/>
      <c r="W345" s="14"/>
    </row>
    <row r="346">
      <c r="A346" s="8" t="s">
        <v>6466</v>
      </c>
      <c r="B346" s="8" t="s">
        <v>4242</v>
      </c>
      <c r="C346" s="14"/>
      <c r="D346" s="14"/>
      <c r="E346" s="12"/>
      <c r="F346" s="123" t="s">
        <v>6482</v>
      </c>
      <c r="G346" s="124" t="s">
        <v>5303</v>
      </c>
      <c r="H346" s="8" t="s">
        <v>6483</v>
      </c>
      <c r="I346" s="14"/>
      <c r="J346" s="125" t="s">
        <v>6484</v>
      </c>
      <c r="K346" s="14"/>
      <c r="L346" s="14"/>
      <c r="M346" s="14"/>
      <c r="N346" s="14"/>
      <c r="O346" s="13"/>
      <c r="P346" s="14"/>
      <c r="Q346" s="14"/>
      <c r="R346" s="14"/>
      <c r="S346" s="14"/>
      <c r="T346" s="14"/>
      <c r="U346" s="14"/>
      <c r="V346" s="14"/>
      <c r="W346" s="14"/>
    </row>
    <row r="347">
      <c r="A347" s="8" t="s">
        <v>6485</v>
      </c>
      <c r="B347" s="8" t="s">
        <v>5072</v>
      </c>
      <c r="C347" s="14"/>
      <c r="D347" s="14"/>
      <c r="E347" s="12"/>
      <c r="F347" s="129" t="s">
        <v>6486</v>
      </c>
      <c r="G347" s="124" t="s">
        <v>5303</v>
      </c>
      <c r="H347" s="8" t="s">
        <v>6487</v>
      </c>
      <c r="I347" s="14"/>
      <c r="J347" s="125" t="s">
        <v>6488</v>
      </c>
      <c r="K347" s="14"/>
      <c r="L347" s="14"/>
      <c r="M347" s="14"/>
      <c r="N347" s="14"/>
      <c r="O347" s="13"/>
      <c r="P347" s="14"/>
      <c r="Q347" s="14"/>
      <c r="R347" s="14"/>
      <c r="S347" s="14"/>
      <c r="T347" s="14"/>
      <c r="U347" s="14"/>
      <c r="V347" s="14"/>
      <c r="W347" s="14"/>
    </row>
    <row r="348">
      <c r="A348" s="8" t="s">
        <v>6485</v>
      </c>
      <c r="B348" s="8" t="s">
        <v>5072</v>
      </c>
      <c r="C348" s="14"/>
      <c r="D348" s="14"/>
      <c r="E348" s="12"/>
      <c r="F348" s="128" t="s">
        <v>6489</v>
      </c>
      <c r="G348" s="124" t="s">
        <v>5303</v>
      </c>
      <c r="H348" s="8" t="s">
        <v>6490</v>
      </c>
      <c r="I348" s="14"/>
      <c r="J348" s="125" t="s">
        <v>6491</v>
      </c>
      <c r="K348" s="14"/>
      <c r="L348" s="14"/>
      <c r="M348" s="14"/>
      <c r="N348" s="14"/>
      <c r="O348" s="13"/>
      <c r="P348" s="14"/>
      <c r="Q348" s="14"/>
      <c r="R348" s="14"/>
      <c r="S348" s="14"/>
      <c r="T348" s="14"/>
      <c r="U348" s="14"/>
      <c r="V348" s="14"/>
      <c r="W348" s="14"/>
    </row>
    <row r="349">
      <c r="A349" s="8" t="s">
        <v>6485</v>
      </c>
      <c r="B349" s="8" t="s">
        <v>5072</v>
      </c>
      <c r="C349" s="8" t="s">
        <v>6485</v>
      </c>
      <c r="D349" s="8" t="s">
        <v>5072</v>
      </c>
      <c r="E349" s="8"/>
      <c r="F349" s="128" t="s">
        <v>6492</v>
      </c>
      <c r="G349" s="124" t="s">
        <v>5303</v>
      </c>
      <c r="H349" s="8" t="s">
        <v>6493</v>
      </c>
      <c r="I349" s="14"/>
      <c r="J349" s="125" t="s">
        <v>6494</v>
      </c>
      <c r="K349" s="14"/>
      <c r="L349" s="14"/>
      <c r="M349" s="14"/>
      <c r="N349" s="14"/>
      <c r="O349" s="13"/>
      <c r="P349" s="14"/>
      <c r="Q349" s="14"/>
      <c r="R349" s="14"/>
      <c r="S349" s="14"/>
      <c r="T349" s="14"/>
      <c r="U349" s="14"/>
      <c r="V349" s="14"/>
      <c r="W349" s="14"/>
    </row>
    <row r="350">
      <c r="A350" s="8" t="s">
        <v>6485</v>
      </c>
      <c r="B350" s="8" t="s">
        <v>5072</v>
      </c>
      <c r="C350" s="14"/>
      <c r="D350" s="14"/>
      <c r="E350" s="12"/>
      <c r="F350" s="128" t="s">
        <v>6495</v>
      </c>
      <c r="G350" s="124" t="s">
        <v>5303</v>
      </c>
      <c r="H350" s="8" t="s">
        <v>6496</v>
      </c>
      <c r="I350" s="14"/>
      <c r="J350" s="125" t="s">
        <v>6497</v>
      </c>
      <c r="K350" s="14"/>
      <c r="L350" s="14"/>
      <c r="M350" s="14"/>
      <c r="N350" s="14"/>
      <c r="O350" s="13"/>
      <c r="P350" s="14"/>
      <c r="Q350" s="14"/>
      <c r="R350" s="14"/>
      <c r="S350" s="14"/>
      <c r="T350" s="14"/>
      <c r="U350" s="14"/>
      <c r="V350" s="14"/>
      <c r="W350" s="14"/>
    </row>
    <row r="351">
      <c r="A351" s="13"/>
      <c r="B351" s="13"/>
      <c r="C351" s="14"/>
      <c r="D351" s="14"/>
      <c r="E351" s="12"/>
      <c r="F351" s="154"/>
      <c r="G351" s="155"/>
      <c r="H351" s="13"/>
      <c r="I351" s="14"/>
      <c r="J351" s="156"/>
      <c r="K351" s="14"/>
      <c r="L351" s="14"/>
      <c r="M351" s="14"/>
      <c r="N351" s="14"/>
      <c r="O351" s="13"/>
      <c r="P351" s="14"/>
      <c r="Q351" s="14"/>
      <c r="R351" s="14"/>
      <c r="S351" s="14"/>
      <c r="T351" s="14"/>
      <c r="U351" s="14"/>
      <c r="V351" s="14"/>
      <c r="W351" s="14"/>
    </row>
    <row r="352">
      <c r="A352" s="13"/>
      <c r="B352" s="13"/>
      <c r="C352" s="14"/>
      <c r="D352" s="14"/>
      <c r="E352" s="12"/>
      <c r="F352" s="154"/>
      <c r="G352" s="155"/>
      <c r="H352" s="13"/>
      <c r="I352" s="14"/>
      <c r="J352" s="156"/>
      <c r="K352" s="14"/>
      <c r="L352" s="14"/>
      <c r="M352" s="14"/>
      <c r="N352" s="14"/>
      <c r="O352" s="13"/>
      <c r="P352" s="14"/>
      <c r="Q352" s="14"/>
      <c r="R352" s="14"/>
      <c r="S352" s="14"/>
      <c r="T352" s="14"/>
      <c r="U352" s="14"/>
      <c r="V352" s="14"/>
      <c r="W352" s="14"/>
    </row>
    <row r="353">
      <c r="A353" s="13"/>
      <c r="B353" s="13"/>
      <c r="C353" s="14"/>
      <c r="D353" s="14"/>
      <c r="E353" s="12"/>
      <c r="F353" s="154"/>
      <c r="G353" s="155"/>
      <c r="H353" s="13"/>
      <c r="I353" s="14"/>
      <c r="J353" s="156"/>
      <c r="K353" s="14"/>
      <c r="L353" s="14"/>
      <c r="M353" s="14"/>
      <c r="N353" s="14"/>
      <c r="O353" s="13"/>
      <c r="P353" s="14"/>
      <c r="Q353" s="14"/>
      <c r="R353" s="14"/>
      <c r="S353" s="14"/>
      <c r="T353" s="14"/>
      <c r="U353" s="14"/>
      <c r="V353" s="14"/>
      <c r="W353" s="14"/>
    </row>
    <row r="354">
      <c r="A354" s="13"/>
      <c r="B354" s="13"/>
      <c r="C354" s="14"/>
      <c r="D354" s="14"/>
      <c r="E354" s="12"/>
      <c r="F354" s="154"/>
      <c r="G354" s="155"/>
      <c r="H354" s="13"/>
      <c r="I354" s="14"/>
      <c r="J354" s="156"/>
      <c r="K354" s="14"/>
      <c r="L354" s="14"/>
      <c r="M354" s="14"/>
      <c r="N354" s="14"/>
      <c r="O354" s="13"/>
      <c r="P354" s="14"/>
      <c r="Q354" s="14"/>
      <c r="R354" s="14"/>
      <c r="S354" s="14"/>
      <c r="T354" s="14"/>
      <c r="U354" s="14"/>
      <c r="V354" s="14"/>
      <c r="W354" s="14"/>
    </row>
    <row r="355">
      <c r="A355" s="13"/>
      <c r="B355" s="13"/>
      <c r="C355" s="14"/>
      <c r="D355" s="14"/>
      <c r="E355" s="12"/>
      <c r="F355" s="154"/>
      <c r="G355" s="155"/>
      <c r="H355" s="13"/>
      <c r="I355" s="14"/>
      <c r="J355" s="156"/>
      <c r="K355" s="14"/>
      <c r="L355" s="14"/>
      <c r="M355" s="14"/>
      <c r="N355" s="14"/>
      <c r="O355" s="13"/>
      <c r="P355" s="14"/>
      <c r="Q355" s="14"/>
      <c r="R355" s="14"/>
      <c r="S355" s="14"/>
      <c r="T355" s="14"/>
      <c r="U355" s="14"/>
      <c r="V355" s="14"/>
      <c r="W355" s="14"/>
    </row>
    <row r="356">
      <c r="A356" s="13"/>
      <c r="B356" s="13"/>
      <c r="C356" s="14"/>
      <c r="D356" s="14"/>
      <c r="E356" s="12"/>
      <c r="F356" s="154"/>
      <c r="G356" s="155"/>
      <c r="H356" s="13"/>
      <c r="I356" s="14"/>
      <c r="J356" s="156"/>
      <c r="K356" s="14"/>
      <c r="L356" s="14"/>
      <c r="M356" s="14"/>
      <c r="N356" s="14"/>
      <c r="O356" s="13"/>
      <c r="P356" s="14"/>
      <c r="Q356" s="14"/>
      <c r="R356" s="14"/>
      <c r="S356" s="14"/>
      <c r="T356" s="14"/>
      <c r="U356" s="14"/>
      <c r="V356" s="14"/>
      <c r="W356" s="14"/>
    </row>
    <row r="357">
      <c r="A357" s="13"/>
      <c r="B357" s="13"/>
      <c r="C357" s="14"/>
      <c r="D357" s="14"/>
      <c r="E357" s="12"/>
      <c r="F357" s="154"/>
      <c r="G357" s="155"/>
      <c r="H357" s="13"/>
      <c r="I357" s="14"/>
      <c r="J357" s="156"/>
      <c r="K357" s="14"/>
      <c r="L357" s="14"/>
      <c r="M357" s="14"/>
      <c r="N357" s="14"/>
      <c r="O357" s="13"/>
      <c r="P357" s="14"/>
      <c r="Q357" s="14"/>
      <c r="R357" s="14"/>
      <c r="S357" s="14"/>
      <c r="T357" s="14"/>
      <c r="U357" s="14"/>
      <c r="V357" s="14"/>
      <c r="W357" s="14"/>
    </row>
    <row r="358">
      <c r="A358" s="13"/>
      <c r="B358" s="13"/>
      <c r="C358" s="14"/>
      <c r="D358" s="14"/>
      <c r="E358" s="12"/>
      <c r="F358" s="154"/>
      <c r="G358" s="155"/>
      <c r="H358" s="13"/>
      <c r="I358" s="14"/>
      <c r="J358" s="156"/>
      <c r="K358" s="14"/>
      <c r="L358" s="14"/>
      <c r="M358" s="14"/>
      <c r="N358" s="14"/>
      <c r="O358" s="13"/>
      <c r="P358" s="14"/>
      <c r="Q358" s="14"/>
      <c r="R358" s="14"/>
      <c r="S358" s="14"/>
      <c r="T358" s="14"/>
      <c r="U358" s="14"/>
      <c r="V358" s="14"/>
      <c r="W358" s="14"/>
    </row>
    <row r="359">
      <c r="A359" s="13"/>
      <c r="B359" s="13"/>
      <c r="C359" s="14"/>
      <c r="D359" s="14"/>
      <c r="E359" s="12"/>
      <c r="F359" s="154"/>
      <c r="G359" s="155"/>
      <c r="H359" s="13"/>
      <c r="I359" s="14"/>
      <c r="J359" s="156"/>
      <c r="K359" s="14"/>
      <c r="L359" s="14"/>
      <c r="M359" s="14"/>
      <c r="N359" s="14"/>
      <c r="O359" s="13"/>
      <c r="P359" s="14"/>
      <c r="Q359" s="14"/>
      <c r="R359" s="14"/>
      <c r="S359" s="14"/>
      <c r="T359" s="14"/>
      <c r="U359" s="14"/>
      <c r="V359" s="14"/>
      <c r="W359" s="14"/>
    </row>
    <row r="360">
      <c r="A360" s="13"/>
      <c r="B360" s="13"/>
      <c r="C360" s="14"/>
      <c r="D360" s="14"/>
      <c r="E360" s="12"/>
      <c r="F360" s="154"/>
      <c r="G360" s="155"/>
      <c r="H360" s="13"/>
      <c r="I360" s="14"/>
      <c r="J360" s="156"/>
      <c r="K360" s="14"/>
      <c r="L360" s="14"/>
      <c r="M360" s="14"/>
      <c r="N360" s="14"/>
      <c r="O360" s="13"/>
      <c r="P360" s="14"/>
      <c r="Q360" s="14"/>
      <c r="R360" s="14"/>
      <c r="S360" s="14"/>
      <c r="T360" s="14"/>
      <c r="U360" s="14"/>
      <c r="V360" s="14"/>
      <c r="W360" s="14"/>
    </row>
    <row r="361">
      <c r="A361" s="13"/>
      <c r="B361" s="13"/>
      <c r="C361" s="14"/>
      <c r="D361" s="14"/>
      <c r="E361" s="12"/>
      <c r="F361" s="154"/>
      <c r="G361" s="155"/>
      <c r="H361" s="13"/>
      <c r="I361" s="14"/>
      <c r="J361" s="156"/>
      <c r="K361" s="14"/>
      <c r="L361" s="14"/>
      <c r="M361" s="14"/>
      <c r="N361" s="14"/>
      <c r="O361" s="13"/>
      <c r="P361" s="14"/>
      <c r="Q361" s="14"/>
      <c r="R361" s="14"/>
      <c r="S361" s="14"/>
      <c r="T361" s="14"/>
      <c r="U361" s="14"/>
      <c r="V361" s="14"/>
      <c r="W361" s="14"/>
    </row>
    <row r="362">
      <c r="A362" s="13"/>
      <c r="B362" s="13"/>
      <c r="C362" s="14"/>
      <c r="D362" s="14"/>
      <c r="E362" s="12"/>
      <c r="F362" s="154"/>
      <c r="G362" s="155"/>
      <c r="H362" s="13"/>
      <c r="I362" s="14"/>
      <c r="J362" s="156"/>
      <c r="K362" s="14"/>
      <c r="L362" s="14"/>
      <c r="M362" s="14"/>
      <c r="N362" s="14"/>
      <c r="O362" s="13"/>
      <c r="P362" s="14"/>
      <c r="Q362" s="14"/>
      <c r="R362" s="14"/>
      <c r="S362" s="14"/>
      <c r="T362" s="14"/>
      <c r="U362" s="14"/>
      <c r="V362" s="14"/>
      <c r="W362" s="14"/>
    </row>
    <row r="363">
      <c r="A363" s="13"/>
      <c r="B363" s="13"/>
      <c r="C363" s="14"/>
      <c r="D363" s="14"/>
      <c r="E363" s="12"/>
      <c r="F363" s="154"/>
      <c r="G363" s="155"/>
      <c r="H363" s="13"/>
      <c r="I363" s="14"/>
      <c r="J363" s="156"/>
      <c r="K363" s="14"/>
      <c r="L363" s="14"/>
      <c r="M363" s="14"/>
      <c r="N363" s="14"/>
      <c r="O363" s="13"/>
      <c r="P363" s="14"/>
      <c r="Q363" s="14"/>
      <c r="R363" s="14"/>
      <c r="S363" s="14"/>
      <c r="T363" s="14"/>
      <c r="U363" s="14"/>
      <c r="V363" s="14"/>
      <c r="W363" s="14"/>
    </row>
    <row r="364">
      <c r="A364" s="13"/>
      <c r="B364" s="13"/>
      <c r="C364" s="14"/>
      <c r="D364" s="14"/>
      <c r="E364" s="12"/>
      <c r="F364" s="154"/>
      <c r="G364" s="155"/>
      <c r="H364" s="13"/>
      <c r="I364" s="14"/>
      <c r="J364" s="156"/>
      <c r="K364" s="14"/>
      <c r="L364" s="14"/>
      <c r="M364" s="14"/>
      <c r="N364" s="14"/>
      <c r="O364" s="13"/>
      <c r="P364" s="14"/>
      <c r="Q364" s="14"/>
      <c r="R364" s="14"/>
      <c r="S364" s="14"/>
      <c r="T364" s="14"/>
      <c r="U364" s="14"/>
      <c r="V364" s="14"/>
      <c r="W364" s="14"/>
    </row>
    <row r="365">
      <c r="A365" s="13"/>
      <c r="B365" s="13"/>
      <c r="C365" s="14"/>
      <c r="D365" s="14"/>
      <c r="E365" s="12"/>
      <c r="F365" s="154"/>
      <c r="G365" s="155"/>
      <c r="H365" s="13"/>
      <c r="I365" s="14"/>
      <c r="J365" s="156"/>
      <c r="K365" s="14"/>
      <c r="L365" s="14"/>
      <c r="M365" s="14"/>
      <c r="N365" s="14"/>
      <c r="O365" s="13"/>
      <c r="P365" s="14"/>
      <c r="Q365" s="14"/>
      <c r="R365" s="14"/>
      <c r="S365" s="14"/>
      <c r="T365" s="14"/>
      <c r="U365" s="14"/>
      <c r="V365" s="14"/>
      <c r="W365" s="14"/>
    </row>
    <row r="366">
      <c r="A366" s="13"/>
      <c r="B366" s="13"/>
      <c r="C366" s="14"/>
      <c r="D366" s="14"/>
      <c r="E366" s="12"/>
      <c r="F366" s="154"/>
      <c r="G366" s="155"/>
      <c r="H366" s="13"/>
      <c r="I366" s="14"/>
      <c r="J366" s="156"/>
      <c r="K366" s="14"/>
      <c r="L366" s="14"/>
      <c r="M366" s="14"/>
      <c r="N366" s="14"/>
      <c r="O366" s="13"/>
      <c r="P366" s="14"/>
      <c r="Q366" s="14"/>
      <c r="R366" s="14"/>
      <c r="S366" s="14"/>
      <c r="T366" s="14"/>
      <c r="U366" s="14"/>
      <c r="V366" s="14"/>
      <c r="W366" s="14"/>
    </row>
    <row r="367">
      <c r="A367" s="13"/>
      <c r="B367" s="13"/>
      <c r="C367" s="14"/>
      <c r="D367" s="14"/>
      <c r="E367" s="12"/>
      <c r="F367" s="154"/>
      <c r="G367" s="155"/>
      <c r="H367" s="13"/>
      <c r="I367" s="14"/>
      <c r="J367" s="156"/>
      <c r="K367" s="14"/>
      <c r="L367" s="14"/>
      <c r="M367" s="14"/>
      <c r="N367" s="14"/>
      <c r="O367" s="13"/>
      <c r="P367" s="14"/>
      <c r="Q367" s="14"/>
      <c r="R367" s="14"/>
      <c r="S367" s="14"/>
      <c r="T367" s="14"/>
      <c r="U367" s="14"/>
      <c r="V367" s="14"/>
      <c r="W367" s="14"/>
    </row>
    <row r="368">
      <c r="A368" s="13"/>
      <c r="B368" s="13"/>
      <c r="C368" s="14"/>
      <c r="D368" s="14"/>
      <c r="E368" s="12"/>
      <c r="F368" s="154"/>
      <c r="G368" s="155"/>
      <c r="H368" s="13"/>
      <c r="I368" s="14"/>
      <c r="J368" s="156"/>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57" t="s">
        <v>6498</v>
      </c>
      <c r="D1" s="43"/>
      <c r="E1" s="43"/>
      <c r="F1" s="43"/>
      <c r="G1" s="43"/>
      <c r="H1" s="43"/>
      <c r="I1" s="43"/>
      <c r="J1" s="43"/>
      <c r="K1" s="43"/>
      <c r="L1" s="43"/>
      <c r="M1" s="43"/>
      <c r="N1" s="43"/>
      <c r="O1" s="43"/>
      <c r="P1" s="43"/>
      <c r="Q1" s="43"/>
      <c r="R1" s="43"/>
      <c r="S1" s="43"/>
      <c r="T1" s="43"/>
      <c r="U1" s="43"/>
      <c r="V1" s="43"/>
      <c r="W1" s="43"/>
      <c r="X1" s="43"/>
      <c r="Y1" s="43"/>
      <c r="Z1" s="43"/>
    </row>
    <row r="2">
      <c r="A2" s="158" t="s">
        <v>3</v>
      </c>
      <c r="B2" s="159" t="s">
        <v>6499</v>
      </c>
      <c r="C2" s="158" t="s">
        <v>6500</v>
      </c>
      <c r="D2" s="43"/>
      <c r="E2" s="43"/>
      <c r="F2" s="43"/>
      <c r="G2" s="43"/>
      <c r="H2" s="43"/>
      <c r="I2" s="43"/>
      <c r="J2" s="43"/>
      <c r="K2" s="43"/>
      <c r="L2" s="43"/>
      <c r="M2" s="43"/>
      <c r="N2" s="43"/>
      <c r="O2" s="43"/>
      <c r="P2" s="43"/>
      <c r="Q2" s="43"/>
      <c r="R2" s="43"/>
      <c r="S2" s="43"/>
      <c r="T2" s="43"/>
      <c r="U2" s="43"/>
      <c r="V2" s="43"/>
      <c r="W2" s="43"/>
      <c r="X2" s="43"/>
      <c r="Y2" s="43"/>
      <c r="Z2" s="43"/>
    </row>
    <row r="3">
      <c r="A3" s="160" t="s">
        <v>5287</v>
      </c>
      <c r="B3" s="161" t="s">
        <v>6501</v>
      </c>
      <c r="C3" s="162" t="s">
        <v>6502</v>
      </c>
      <c r="D3" s="43"/>
      <c r="E3" s="43"/>
      <c r="F3" s="43"/>
      <c r="G3" s="43"/>
      <c r="H3" s="43"/>
      <c r="I3" s="43"/>
      <c r="J3" s="43"/>
      <c r="K3" s="43"/>
      <c r="L3" s="43"/>
      <c r="M3" s="43"/>
      <c r="N3" s="43"/>
      <c r="O3" s="43"/>
      <c r="P3" s="43"/>
      <c r="Q3" s="43"/>
      <c r="R3" s="43"/>
      <c r="S3" s="43"/>
      <c r="T3" s="43"/>
      <c r="U3" s="43"/>
      <c r="V3" s="43"/>
      <c r="W3" s="43"/>
      <c r="X3" s="43"/>
      <c r="Y3" s="43"/>
      <c r="Z3" s="43"/>
    </row>
    <row r="4">
      <c r="A4" s="163" t="s">
        <v>5288</v>
      </c>
      <c r="B4" s="164" t="s">
        <v>6501</v>
      </c>
      <c r="C4" s="165" t="s">
        <v>6503</v>
      </c>
      <c r="D4" s="43"/>
      <c r="E4" s="43"/>
      <c r="F4" s="43"/>
      <c r="G4" s="43"/>
      <c r="H4" s="43"/>
      <c r="I4" s="43"/>
      <c r="J4" s="43"/>
      <c r="K4" s="43"/>
      <c r="L4" s="43"/>
      <c r="M4" s="43"/>
      <c r="N4" s="43"/>
      <c r="O4" s="43"/>
      <c r="P4" s="43"/>
      <c r="Q4" s="43"/>
      <c r="R4" s="43"/>
      <c r="S4" s="43"/>
      <c r="T4" s="43"/>
      <c r="U4" s="43"/>
      <c r="V4" s="43"/>
      <c r="W4" s="43"/>
      <c r="X4" s="43"/>
      <c r="Y4" s="43"/>
      <c r="Z4" s="43"/>
    </row>
    <row r="5">
      <c r="A5" s="166" t="s">
        <v>5289</v>
      </c>
      <c r="B5" s="167" t="s">
        <v>6501</v>
      </c>
      <c r="C5" s="168" t="s">
        <v>6504</v>
      </c>
      <c r="D5" s="43"/>
      <c r="E5" s="43"/>
      <c r="F5" s="43"/>
      <c r="G5" s="43"/>
      <c r="H5" s="43"/>
      <c r="I5" s="43"/>
      <c r="J5" s="43"/>
      <c r="K5" s="43"/>
      <c r="L5" s="43"/>
      <c r="M5" s="43"/>
      <c r="N5" s="43"/>
      <c r="O5" s="43"/>
      <c r="P5" s="43"/>
      <c r="Q5" s="43"/>
      <c r="R5" s="43"/>
      <c r="S5" s="43"/>
      <c r="T5" s="43"/>
      <c r="U5" s="43"/>
      <c r="V5" s="43"/>
      <c r="W5" s="43"/>
      <c r="X5" s="43"/>
      <c r="Y5" s="43"/>
      <c r="Z5" s="43"/>
    </row>
    <row r="6">
      <c r="A6" s="169" t="s">
        <v>5290</v>
      </c>
      <c r="B6" s="169" t="s">
        <v>6501</v>
      </c>
      <c r="C6" s="170" t="s">
        <v>6505</v>
      </c>
      <c r="D6" s="43"/>
      <c r="E6" s="43"/>
      <c r="F6" s="43"/>
      <c r="G6" s="43"/>
      <c r="H6" s="43"/>
      <c r="I6" s="43"/>
      <c r="J6" s="43"/>
      <c r="K6" s="43"/>
      <c r="L6" s="43"/>
      <c r="M6" s="43"/>
      <c r="N6" s="43"/>
      <c r="O6" s="43"/>
      <c r="P6" s="43"/>
      <c r="Q6" s="43"/>
      <c r="R6" s="43"/>
      <c r="S6" s="43"/>
      <c r="T6" s="43"/>
      <c r="U6" s="43"/>
      <c r="V6" s="43"/>
      <c r="W6" s="43"/>
      <c r="X6" s="43"/>
      <c r="Y6" s="43"/>
      <c r="Z6" s="43"/>
    </row>
    <row r="7">
      <c r="A7" s="171" t="s">
        <v>36</v>
      </c>
      <c r="B7" s="172" t="s">
        <v>6501</v>
      </c>
      <c r="C7" s="173" t="s">
        <v>6506</v>
      </c>
      <c r="D7" s="43"/>
      <c r="E7" s="43"/>
      <c r="F7" s="43"/>
      <c r="G7" s="43"/>
      <c r="H7" s="43"/>
      <c r="I7" s="43"/>
      <c r="J7" s="43"/>
      <c r="K7" s="43"/>
      <c r="L7" s="43"/>
      <c r="M7" s="43"/>
      <c r="N7" s="43"/>
      <c r="O7" s="43"/>
      <c r="P7" s="43"/>
      <c r="Q7" s="43"/>
      <c r="R7" s="43"/>
      <c r="S7" s="43"/>
      <c r="T7" s="43"/>
      <c r="U7" s="43"/>
      <c r="V7" s="43"/>
      <c r="W7" s="43"/>
      <c r="X7" s="43"/>
      <c r="Y7" s="43"/>
      <c r="Z7" s="43"/>
    </row>
    <row r="8">
      <c r="A8" s="174"/>
      <c r="B8" s="174"/>
      <c r="C8" s="174"/>
      <c r="D8" s="43"/>
      <c r="E8" s="43"/>
      <c r="F8" s="43"/>
      <c r="G8" s="43"/>
      <c r="H8" s="43"/>
      <c r="I8" s="43"/>
      <c r="J8" s="43"/>
      <c r="K8" s="43"/>
      <c r="L8" s="43"/>
      <c r="M8" s="43"/>
      <c r="N8" s="43"/>
      <c r="O8" s="43"/>
      <c r="P8" s="43"/>
      <c r="Q8" s="43"/>
      <c r="R8" s="43"/>
      <c r="S8" s="43"/>
      <c r="T8" s="43"/>
      <c r="U8" s="43"/>
      <c r="V8" s="43"/>
      <c r="W8" s="43"/>
      <c r="X8" s="43"/>
      <c r="Y8" s="43"/>
      <c r="Z8" s="43"/>
    </row>
    <row r="9">
      <c r="A9" s="175" t="s">
        <v>6507</v>
      </c>
      <c r="B9" s="78"/>
      <c r="C9" s="79"/>
      <c r="D9" s="43"/>
      <c r="E9" s="43"/>
      <c r="F9" s="43"/>
      <c r="G9" s="43"/>
      <c r="H9" s="43"/>
      <c r="I9" s="43"/>
      <c r="J9" s="43"/>
      <c r="K9" s="43"/>
      <c r="L9" s="43"/>
      <c r="M9" s="43"/>
      <c r="N9" s="43"/>
      <c r="O9" s="43"/>
      <c r="P9" s="43"/>
      <c r="Q9" s="43"/>
      <c r="R9" s="43"/>
      <c r="S9" s="43"/>
      <c r="T9" s="43"/>
      <c r="U9" s="43"/>
      <c r="V9" s="43"/>
      <c r="W9" s="43"/>
      <c r="X9" s="43"/>
      <c r="Y9" s="43"/>
      <c r="Z9" s="43"/>
    </row>
    <row r="10">
      <c r="A10" s="176" t="s">
        <v>3</v>
      </c>
      <c r="B10" s="159" t="s">
        <v>6499</v>
      </c>
      <c r="C10" s="176" t="s">
        <v>6500</v>
      </c>
      <c r="D10" s="43"/>
      <c r="E10" s="43"/>
      <c r="F10" s="43"/>
      <c r="G10" s="43"/>
      <c r="H10" s="43"/>
      <c r="I10" s="43"/>
      <c r="J10" s="43"/>
      <c r="K10" s="43"/>
      <c r="L10" s="43"/>
      <c r="M10" s="43"/>
      <c r="N10" s="43"/>
      <c r="O10" s="43"/>
      <c r="P10" s="43"/>
      <c r="Q10" s="43"/>
      <c r="R10" s="43"/>
      <c r="S10" s="43"/>
      <c r="T10" s="43"/>
      <c r="U10" s="43"/>
      <c r="V10" s="43"/>
      <c r="W10" s="43"/>
      <c r="X10" s="43"/>
      <c r="Y10" s="43"/>
      <c r="Z10" s="43"/>
    </row>
    <row r="11">
      <c r="A11" s="177"/>
      <c r="B11" s="177"/>
      <c r="C11" s="178" t="s">
        <v>6508</v>
      </c>
      <c r="D11" s="43"/>
      <c r="E11" s="43"/>
      <c r="F11" s="43"/>
      <c r="G11" s="43"/>
      <c r="H11" s="43"/>
      <c r="I11" s="43"/>
      <c r="J11" s="43"/>
      <c r="K11" s="43"/>
      <c r="L11" s="43"/>
      <c r="M11" s="43"/>
      <c r="N11" s="43"/>
      <c r="O11" s="43"/>
      <c r="P11" s="43"/>
      <c r="Q11" s="43"/>
      <c r="R11" s="43"/>
      <c r="S11" s="43"/>
      <c r="T11" s="43"/>
      <c r="U11" s="43"/>
      <c r="V11" s="43"/>
      <c r="W11" s="43"/>
      <c r="X11" s="43"/>
      <c r="Y11" s="43"/>
      <c r="Z11" s="43"/>
    </row>
    <row r="12">
      <c r="A12" s="179" t="s">
        <v>6509</v>
      </c>
      <c r="B12" s="179" t="s">
        <v>6501</v>
      </c>
      <c r="C12" s="180" t="s">
        <v>6510</v>
      </c>
      <c r="D12" s="43"/>
      <c r="E12" s="43"/>
      <c r="F12" s="43"/>
      <c r="G12" s="43"/>
      <c r="H12" s="43"/>
      <c r="I12" s="43"/>
      <c r="J12" s="43"/>
      <c r="K12" s="43"/>
      <c r="L12" s="43"/>
      <c r="M12" s="43"/>
      <c r="N12" s="43"/>
      <c r="O12" s="43"/>
      <c r="P12" s="43"/>
      <c r="Q12" s="43"/>
      <c r="R12" s="43"/>
      <c r="S12" s="43"/>
      <c r="T12" s="43"/>
      <c r="U12" s="43"/>
      <c r="V12" s="43"/>
      <c r="W12" s="43"/>
      <c r="X12" s="43"/>
      <c r="Y12" s="43"/>
      <c r="Z12" s="43"/>
    </row>
    <row r="13">
      <c r="A13" s="181" t="s">
        <v>6511</v>
      </c>
      <c r="B13" s="181" t="s">
        <v>6512</v>
      </c>
      <c r="C13" s="182" t="s">
        <v>6513</v>
      </c>
      <c r="D13" s="43"/>
      <c r="E13" s="43"/>
      <c r="F13" s="43"/>
      <c r="G13" s="43"/>
      <c r="H13" s="43"/>
      <c r="I13" s="43"/>
      <c r="J13" s="43"/>
      <c r="K13" s="43"/>
      <c r="L13" s="43"/>
      <c r="M13" s="43"/>
      <c r="N13" s="43"/>
      <c r="O13" s="43"/>
      <c r="P13" s="43"/>
      <c r="Q13" s="43"/>
      <c r="R13" s="43"/>
      <c r="S13" s="43"/>
      <c r="T13" s="43"/>
      <c r="U13" s="43"/>
      <c r="V13" s="43"/>
      <c r="W13" s="43"/>
      <c r="X13" s="43"/>
      <c r="Y13" s="43"/>
      <c r="Z13" s="43"/>
    </row>
    <row r="14">
      <c r="A14" s="183" t="s">
        <v>6514</v>
      </c>
      <c r="B14" s="183" t="s">
        <v>6501</v>
      </c>
      <c r="C14" s="184" t="s">
        <v>6515</v>
      </c>
      <c r="D14" s="43"/>
      <c r="E14" s="43"/>
      <c r="F14" s="43"/>
      <c r="G14" s="43"/>
      <c r="H14" s="43"/>
      <c r="I14" s="43"/>
      <c r="J14" s="43"/>
      <c r="K14" s="43"/>
      <c r="L14" s="43"/>
      <c r="M14" s="43"/>
      <c r="N14" s="43"/>
      <c r="O14" s="43"/>
      <c r="P14" s="43"/>
      <c r="Q14" s="43"/>
      <c r="R14" s="43"/>
      <c r="S14" s="43"/>
      <c r="T14" s="43"/>
      <c r="U14" s="43"/>
      <c r="V14" s="43"/>
      <c r="W14" s="43"/>
      <c r="X14" s="43"/>
      <c r="Y14" s="43"/>
      <c r="Z14" s="43"/>
    </row>
    <row r="15">
      <c r="A15" s="185" t="s">
        <v>5303</v>
      </c>
      <c r="B15" s="185" t="s">
        <v>6501</v>
      </c>
      <c r="C15" s="186" t="s">
        <v>6516</v>
      </c>
      <c r="D15" s="43"/>
      <c r="E15" s="43"/>
      <c r="F15" s="43"/>
      <c r="G15" s="43"/>
      <c r="H15" s="43"/>
      <c r="I15" s="43"/>
      <c r="J15" s="43"/>
      <c r="K15" s="43"/>
      <c r="L15" s="43"/>
      <c r="M15" s="43"/>
      <c r="N15" s="43"/>
      <c r="O15" s="43"/>
      <c r="P15" s="43"/>
      <c r="Q15" s="43"/>
      <c r="R15" s="43"/>
      <c r="S15" s="43"/>
      <c r="T15" s="43"/>
      <c r="U15" s="43"/>
      <c r="V15" s="43"/>
      <c r="W15" s="43"/>
      <c r="X15" s="43"/>
      <c r="Y15" s="43"/>
      <c r="Z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88"/>
      <c r="B1" s="189"/>
      <c r="C1" s="190" t="s">
        <v>35</v>
      </c>
      <c r="D1" s="190" t="s">
        <v>50</v>
      </c>
      <c r="E1" s="190" t="s">
        <v>69</v>
      </c>
      <c r="F1" s="190" t="s">
        <v>572</v>
      </c>
    </row>
    <row r="2">
      <c r="A2" s="191" t="s">
        <v>6517</v>
      </c>
      <c r="B2" s="191" t="s">
        <v>6518</v>
      </c>
      <c r="C2" s="192" t="str">
        <f>COUNTIFS(Seeds!C:C,"=Identificar",#REF!,"*ct-chart*",#REF!,"*bar*")</f>
        <v>#VALUE!</v>
      </c>
      <c r="D2" s="192" t="str">
        <f>COUNTIFS(Seeds!C:C,"=Evocar",#REF!,"=*ct-chart*",#REF!,"*bar*")</f>
        <v>#VALUE!</v>
      </c>
      <c r="E2" s="192" t="str">
        <f>COUNTIFS(Seeds!C:C,"=Aplicar",#REF!,"=*ct-chart*",#REF!,"*bar*")</f>
        <v>#VALUE!</v>
      </c>
      <c r="F2" s="192" t="str">
        <f t="shared" ref="F2:F20" si="1">SUM(C2:E2)</f>
        <v>#VALUE!</v>
      </c>
    </row>
    <row r="3">
      <c r="A3" s="191" t="s">
        <v>6519</v>
      </c>
      <c r="B3" s="191" t="s">
        <v>6520</v>
      </c>
      <c r="C3" s="192" t="str">
        <f>COUNTIFS(Seeds!C:C,"=Identificar",#REF!,"*ct-chart*",#REF!,"*line*")</f>
        <v>#VALUE!</v>
      </c>
      <c r="D3" s="192" t="str">
        <f>COUNTIFS(Seeds!C:C,"=Evocar",#REF!,"=*ct-chart*",#REF!,"*line*")</f>
        <v>#VALUE!</v>
      </c>
      <c r="E3" s="192" t="str">
        <f>COUNTIFS(Seeds!C:C,"=Aplicar",#REF!,"=*ct-chart*",#REF!,"*line*")</f>
        <v>#VALUE!</v>
      </c>
      <c r="F3" s="192" t="str">
        <f t="shared" si="1"/>
        <v>#VALUE!</v>
      </c>
    </row>
    <row r="4">
      <c r="A4" s="191" t="s">
        <v>6521</v>
      </c>
      <c r="B4" s="191" t="s">
        <v>6522</v>
      </c>
      <c r="C4" s="192" t="str">
        <f>COUNTIFS(Seeds!C:C,"=Identificar",#REF!,"*ct-chart*",#REF!,"*pie*")</f>
        <v>#VALUE!</v>
      </c>
      <c r="D4" s="192" t="str">
        <f>COUNTIFS(Seeds!C:C,"=Evocar",#REF!,"=*ct-chart*",#REF!,"*pie*")</f>
        <v>#VALUE!</v>
      </c>
      <c r="E4" s="192" t="str">
        <f>COUNTIFS(Seeds!C:C,"=Aplicar",#REF!,"=*ct-chart*",#REF!,"*pie*")</f>
        <v>#VALUE!</v>
      </c>
      <c r="F4" s="192" t="str">
        <f t="shared" si="1"/>
        <v>#VALUE!</v>
      </c>
    </row>
    <row r="5">
      <c r="A5" s="193" t="s">
        <v>2087</v>
      </c>
      <c r="B5" s="193" t="s">
        <v>6523</v>
      </c>
      <c r="C5" s="192" t="str">
        <f>COUNTIFS(Seeds!C:C,"=Identificar",#REF!,"*Choice matrix – inline*")</f>
        <v>#VALUE!</v>
      </c>
      <c r="D5" s="192" t="str">
        <f>COUNTIFS(Seeds!C:C,"=Evocar",#REF!,"=*Choice matrix – inline*")</f>
        <v>#VALUE!</v>
      </c>
      <c r="E5" s="192" t="str">
        <f>COUNTIFS(Seeds!C:C,"=Aplicar",#REF!,"=*Choice matrix – inline*")</f>
        <v>#VALUE!</v>
      </c>
      <c r="F5" s="192" t="str">
        <f t="shared" si="1"/>
        <v>#VALUE!</v>
      </c>
    </row>
    <row r="6">
      <c r="A6" s="193" t="s">
        <v>6524</v>
      </c>
      <c r="B6" s="193" t="s">
        <v>6525</v>
      </c>
      <c r="C6" s="192" t="str">
        <f>COUNTIFS(Seeds!C:C,"=Identificar",#REF!,"*clock*")</f>
        <v>#VALUE!</v>
      </c>
      <c r="D6" s="192" t="str">
        <f>COUNTIFS(Seeds!C:C,"=Evocar",#REF!,"=*clock*")</f>
        <v>#VALUE!</v>
      </c>
      <c r="E6" s="192" t="str">
        <f>COUNTIFS(Seeds!C:C,"=Aplicar",#REF!,"=*clock*")</f>
        <v>#VALUE!</v>
      </c>
      <c r="F6" s="192" t="str">
        <f t="shared" si="1"/>
        <v>#VALUE!</v>
      </c>
    </row>
    <row r="7">
      <c r="A7" s="193" t="s">
        <v>6526</v>
      </c>
      <c r="B7" s="193" t="s">
        <v>196</v>
      </c>
      <c r="C7" s="192" t="str">
        <f>COUNTIFS(Seeds!C:C,"=Identificar",#REF!,"*Cloze with drag &amp; drop*",#REF!,"*calculateoperation*")</f>
        <v>#VALUE!</v>
      </c>
      <c r="D7" s="192" t="str">
        <f>COUNTIFS(Seeds!C:C,"=Evocar",#REF!,"=*Cloze with drag &amp; drop*",#REF!,"*calculateoperation*")</f>
        <v>#VALUE!</v>
      </c>
      <c r="E7" s="192" t="str">
        <f>COUNTIFS(Seeds!C:C,"=Aplicar",#REF!,"=*Cloze with drag &amp; drop*",#REF!,"*calculateoperation*")</f>
        <v>#VALUE!</v>
      </c>
      <c r="F7" s="192" t="str">
        <f t="shared" si="1"/>
        <v>#VALUE!</v>
      </c>
    </row>
    <row r="8">
      <c r="A8" s="194" t="s">
        <v>6527</v>
      </c>
      <c r="B8" s="194" t="s">
        <v>1135</v>
      </c>
      <c r="C8" s="192" t="str">
        <f>COUNTIFS(Seeds!C:C,"=Identificar",#REF!,"*Cloze with drop down*")</f>
        <v>#VALUE!</v>
      </c>
      <c r="D8" s="192" t="str">
        <f>COUNTIFS(Seeds!C:C,"=Evocar",#REF!,"=*Cloze with drop down*")</f>
        <v>#VALUE!</v>
      </c>
      <c r="E8" s="192" t="str">
        <f>COUNTIFS(Seeds!C:C,"=Aplicar",#REF!,"=*Cloze with drop down*")</f>
        <v>#VALUE!</v>
      </c>
      <c r="F8" s="192" t="str">
        <f t="shared" si="1"/>
        <v>#VALUE!</v>
      </c>
    </row>
    <row r="9">
      <c r="A9" s="193" t="s">
        <v>54</v>
      </c>
      <c r="B9" s="193" t="s">
        <v>54</v>
      </c>
      <c r="C9" s="192" t="str">
        <f>COUNTIFS(Seeds!C:C,"=Identificar",#REF!,"*Cloze with text*")</f>
        <v>#VALUE!</v>
      </c>
      <c r="D9" s="192" t="str">
        <f>COUNTIFS(Seeds!C:C,"=Evocar",#REF!,"=*Cloze with text*")</f>
        <v>#VALUE!</v>
      </c>
      <c r="E9" s="192" t="str">
        <f>COUNTIFS(Seeds!C:C,"=Aplicar",#REF!,"=*Cloze with text*")</f>
        <v>#VALUE!</v>
      </c>
      <c r="F9" s="192" t="str">
        <f t="shared" si="1"/>
        <v>#VALUE!</v>
      </c>
    </row>
    <row r="10">
      <c r="A10" s="193" t="s">
        <v>6528</v>
      </c>
      <c r="B10" s="193" t="s">
        <v>6529</v>
      </c>
      <c r="C10" s="192" t="str">
        <f>COUNTIFS(Seeds!C:C,"=Identificar",#REF!,"*counting*")</f>
        <v>#VALUE!</v>
      </c>
      <c r="D10" s="192" t="str">
        <f>COUNTIFS(Seeds!C:C,"=Evocar",#REF!,"=*counting*")</f>
        <v>#VALUE!</v>
      </c>
      <c r="E10" s="192" t="str">
        <f>COUNTIFS(Seeds!C:C,"=Aplicar",#REF!,"=*counting*")</f>
        <v>#VALUE!</v>
      </c>
      <c r="F10" s="192" t="str">
        <f t="shared" si="1"/>
        <v>#VALUE!</v>
      </c>
    </row>
    <row r="11">
      <c r="A11" s="193" t="s">
        <v>6530</v>
      </c>
      <c r="B11" s="193" t="s">
        <v>6531</v>
      </c>
      <c r="C11" s="192" t="str">
        <f>COUNTIFS(Seeds!C:C,"=Identificar",#REF!,"*equivLiteral*")</f>
        <v>#VALUE!</v>
      </c>
      <c r="D11" s="192" t="str">
        <f>COUNTIFS(Seeds!C:C,"=Evocar",#REF!,"=*equivLiteral*")</f>
        <v>#VALUE!</v>
      </c>
      <c r="E11" s="192" t="str">
        <f>COUNTIFS(Seeds!C:C,"=Aplicar",#REF!,"=*equivLiteral*")</f>
        <v>#VALUE!</v>
      </c>
      <c r="F11" s="192" t="str">
        <f t="shared" si="1"/>
        <v>#VALUE!</v>
      </c>
    </row>
    <row r="12">
      <c r="A12" s="193" t="s">
        <v>6532</v>
      </c>
      <c r="B12" s="193" t="s">
        <v>6533</v>
      </c>
      <c r="C12" s="192" t="str">
        <f>COUNTIFS(Seeds!C:C,"=Identificar",#REF!,"*equivSymbolic*")</f>
        <v>#VALUE!</v>
      </c>
      <c r="D12" s="192" t="str">
        <f>COUNTIFS(Seeds!C:C,"=Evocar",#REF!,"=*equivSymbolic*")</f>
        <v>#VALUE!</v>
      </c>
      <c r="E12" s="192" t="str">
        <f>COUNTIFS(Seeds!C:C,"=Aplicar",#REF!,"=*equivSymbolic*")</f>
        <v>#VALUE!</v>
      </c>
      <c r="F12" s="192" t="str">
        <f t="shared" si="1"/>
        <v>#VALUE!</v>
      </c>
    </row>
    <row r="13">
      <c r="A13" s="193" t="s">
        <v>6534</v>
      </c>
      <c r="B13" s="193" t="s">
        <v>6535</v>
      </c>
      <c r="C13" s="192" t="str">
        <f>COUNTIFS(Seeds!C:C,"=Identificar",#REF!,"*labelImage*")</f>
        <v>#VALUE!</v>
      </c>
      <c r="D13" s="192" t="str">
        <f>COUNTIFS(Seeds!C:C,"=Evocar",#REF!,"=*labelImage*")</f>
        <v>#VALUE!</v>
      </c>
      <c r="E13" s="192" t="str">
        <f>COUNTIFS(Seeds!C:C,"=Aplicar",#REF!,"=*labelImage*")</f>
        <v>#VALUE!</v>
      </c>
      <c r="F13" s="192" t="str">
        <f t="shared" si="1"/>
        <v>#VALUE!</v>
      </c>
    </row>
    <row r="14">
      <c r="A14" s="193" t="s">
        <v>6536</v>
      </c>
      <c r="B14" s="193" t="s">
        <v>6536</v>
      </c>
      <c r="C14" s="192" t="str">
        <f>COUNTIFS(Seeds!C:C,"=Identificar",#REF!,"*Match list*")</f>
        <v>#VALUE!</v>
      </c>
      <c r="D14" s="192" t="str">
        <f>COUNTIFS(Seeds!C:C,"=Evocar",#REF!,"=*Match list*")</f>
        <v>#VALUE!</v>
      </c>
      <c r="E14" s="192" t="str">
        <f>COUNTIFS(Seeds!C:C,"=Aplicar",#REF!,"=*Match list*")</f>
        <v>#VALUE!</v>
      </c>
      <c r="F14" s="192" t="str">
        <f t="shared" si="1"/>
        <v>#VALUE!</v>
      </c>
    </row>
    <row r="15">
      <c r="A15" s="194" t="s">
        <v>6537</v>
      </c>
      <c r="B15" s="194" t="s">
        <v>2078</v>
      </c>
      <c r="C15" s="192" t="str">
        <f>COUNTIFS(Seeds!C:C,"=Identificar",#REF!,"*Multiple choice – multiple response*")</f>
        <v>#VALUE!</v>
      </c>
      <c r="D15" s="192" t="str">
        <f>COUNTIFS(Seeds!C:C,"=Evocar",#REF!,"=*Multiple choice – multiple response*")</f>
        <v>#VALUE!</v>
      </c>
      <c r="E15" s="192" t="str">
        <f>COUNTIFS(Seeds!C:C,"=Aplicar",#REF!,"=*Multiple choice – multiple response*")</f>
        <v>#VALUE!</v>
      </c>
      <c r="F15" s="192" t="str">
        <f t="shared" si="1"/>
        <v>#VALUE!</v>
      </c>
    </row>
    <row r="16">
      <c r="A16" s="193" t="s">
        <v>6538</v>
      </c>
      <c r="B16" s="194" t="s">
        <v>1153</v>
      </c>
      <c r="C16" s="192" t="str">
        <f>COUNTIFS(Seeds!C:C,"=Identificar",#REF!,"*Multiple choice – standard*")</f>
        <v>#VALUE!</v>
      </c>
      <c r="D16" s="192" t="str">
        <f>COUNTIFS(Seeds!C:C,"=Evocar",#REF!,"=*Multiple choice – standard*")</f>
        <v>#VALUE!</v>
      </c>
      <c r="E16" s="192" t="str">
        <f>COUNTIFS(Seeds!C:C,"=Aplicar",#REF!,"=*Multiple choice – standard*")</f>
        <v>#VALUE!</v>
      </c>
      <c r="F16" s="192" t="str">
        <f t="shared" si="1"/>
        <v>#VALUE!</v>
      </c>
    </row>
    <row r="17">
      <c r="A17" s="193" t="s">
        <v>6539</v>
      </c>
      <c r="B17" s="193" t="s">
        <v>6540</v>
      </c>
      <c r="C17" s="192" t="str">
        <f>COUNTIFS(Seeds!C:C,"=Identificar",#REF!,"*numberline*")</f>
        <v>#VALUE!</v>
      </c>
      <c r="D17" s="192" t="str">
        <f>COUNTIFS(Seeds!C:C,"=Evocar",#REF!,"=*numberline*")</f>
        <v>#VALUE!</v>
      </c>
      <c r="E17" s="192" t="str">
        <f>COUNTIFS(Seeds!C:C,"=Aplicar",#REF!,"=*numberline*")</f>
        <v>#VALUE!</v>
      </c>
      <c r="F17" s="192" t="str">
        <f t="shared" si="1"/>
        <v>#VALUE!</v>
      </c>
    </row>
    <row r="18">
      <c r="A18" s="193" t="s">
        <v>6541</v>
      </c>
      <c r="B18" s="193" t="s">
        <v>6542</v>
      </c>
      <c r="C18" s="192" t="str">
        <f>COUNTIFS(Seeds!C:C,"=Identificar",#REF!,"*orderNumbers*")</f>
        <v>#VALUE!</v>
      </c>
      <c r="D18" s="192" t="str">
        <f>COUNTIFS(Seeds!C:C,"=Evocar",#REF!,"=*orderNumbers*")</f>
        <v>#VALUE!</v>
      </c>
      <c r="E18" s="192" t="str">
        <f>COUNTIFS(Seeds!C:C,"=Aplicar",#REF!,"=*orderNumbers*")</f>
        <v>#VALUE!</v>
      </c>
      <c r="F18" s="192" t="str">
        <f t="shared" si="1"/>
        <v>#VALUE!</v>
      </c>
    </row>
    <row r="19">
      <c r="A19" s="193" t="s">
        <v>6543</v>
      </c>
      <c r="B19" s="193" t="s">
        <v>6544</v>
      </c>
      <c r="C19" s="192" t="str">
        <f>COUNTIFS(Seeds!C:C,"=Identificar",#REF!,"*pathway*")</f>
        <v>#VALUE!</v>
      </c>
      <c r="D19" s="192" t="str">
        <f>COUNTIFS(Seeds!C:C,"=Evocar",#REF!,"=*pathway*")</f>
        <v>#VALUE!</v>
      </c>
      <c r="E19" s="192" t="str">
        <f>COUNTIFS(Seeds!C:C,"=Aplicar",#REF!,"=*pathway*")</f>
        <v>#VALUE!</v>
      </c>
      <c r="F19" s="192" t="str">
        <f t="shared" si="1"/>
        <v>#VALUE!</v>
      </c>
    </row>
    <row r="20">
      <c r="A20" s="191" t="s">
        <v>6545</v>
      </c>
      <c r="B20" s="191" t="s">
        <v>6546</v>
      </c>
      <c r="C20" s="192" t="str">
        <f>COUNTIFS(Seeds!C:C,"=Identificar",#REF!,"*pictograph*")</f>
        <v>#VALUE!</v>
      </c>
      <c r="D20" s="192" t="str">
        <f>COUNTIFS(Seeds!C:C,"=Evocar",#REF!,"=*pictograph*")</f>
        <v>#VALUE!</v>
      </c>
      <c r="E20" s="192" t="str">
        <f>COUNTIFS(Seeds!C:C,"=Aplicar",#REF!,"=*pictograph*")</f>
        <v>#VALUE!</v>
      </c>
      <c r="F20" s="192"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195" t="str">
        <f>Seeds!AB1</f>
        <v>Referencia para ID</v>
      </c>
      <c r="B1" s="195" t="str">
        <f t="shared" ref="B1:C1" si="1">#REF!</f>
        <v>#REF!</v>
      </c>
      <c r="C1" s="195" t="str">
        <f t="shared" si="1"/>
        <v>#REF!</v>
      </c>
      <c r="D1" s="196" t="s">
        <v>6547</v>
      </c>
    </row>
    <row r="2" ht="15.75" customHeight="1">
      <c r="A2" s="197" t="str">
        <f>Seeds!AB2</f>
        <v>M6-NyO-1a-I-1</v>
      </c>
      <c r="B2" s="197" t="str">
        <f t="shared" ref="B2:C2" si="2">#REF!</f>
        <v>#REF!</v>
      </c>
      <c r="C2" s="197" t="str">
        <f t="shared" si="2"/>
        <v>#REF!</v>
      </c>
      <c r="D2" s="197" t="str">
        <f t="shared" ref="D2:D1425" si="4">IF(B2=C2,0,1)</f>
        <v>#REF!</v>
      </c>
    </row>
    <row r="3" ht="15.75" customHeight="1">
      <c r="A3" s="197" t="str">
        <f>Seeds!AB3</f>
        <v>M6-NyO-1a-E-1</v>
      </c>
      <c r="B3" s="197" t="str">
        <f t="shared" ref="B3:C3" si="3">#REF!</f>
        <v>#REF!</v>
      </c>
      <c r="C3" s="197" t="str">
        <f t="shared" si="3"/>
        <v>#REF!</v>
      </c>
      <c r="D3" s="197" t="str">
        <f t="shared" si="4"/>
        <v>#REF!</v>
      </c>
    </row>
    <row r="4" ht="15.75" customHeight="1">
      <c r="A4" s="197" t="str">
        <f>Seeds!AB4</f>
        <v>M6-NyO-1a-E-2</v>
      </c>
      <c r="B4" s="197" t="str">
        <f t="shared" ref="B4:C4" si="5">#REF!</f>
        <v>#REF!</v>
      </c>
      <c r="C4" s="197" t="str">
        <f t="shared" si="5"/>
        <v>#REF!</v>
      </c>
      <c r="D4" s="197" t="str">
        <f t="shared" si="4"/>
        <v>#REF!</v>
      </c>
    </row>
    <row r="5" ht="15.75" customHeight="1">
      <c r="A5" s="197" t="str">
        <f>Seeds!AB5</f>
        <v>M6-NyO-1a-E-3</v>
      </c>
      <c r="B5" s="197" t="str">
        <f t="shared" ref="B5:C5" si="6">#REF!</f>
        <v>#REF!</v>
      </c>
      <c r="C5" s="197" t="str">
        <f t="shared" si="6"/>
        <v>#REF!</v>
      </c>
      <c r="D5" s="197" t="str">
        <f t="shared" si="4"/>
        <v>#REF!</v>
      </c>
    </row>
    <row r="6" ht="15.75" customHeight="1">
      <c r="A6" s="197" t="str">
        <f>Seeds!AB6</f>
        <v>M6-NyO-1a-E-4</v>
      </c>
      <c r="B6" s="197" t="str">
        <f t="shared" ref="B6:C6" si="7">#REF!</f>
        <v>#REF!</v>
      </c>
      <c r="C6" s="197" t="str">
        <f t="shared" si="7"/>
        <v>#REF!</v>
      </c>
      <c r="D6" s="197" t="str">
        <f t="shared" si="4"/>
        <v>#REF!</v>
      </c>
    </row>
    <row r="7" ht="15.75" customHeight="1">
      <c r="A7" s="197" t="str">
        <f>Seeds!AB7</f>
        <v>M6-NyO-1a-A-1</v>
      </c>
      <c r="B7" s="197" t="str">
        <f t="shared" ref="B7:C7" si="8">#REF!</f>
        <v>#REF!</v>
      </c>
      <c r="C7" s="197" t="str">
        <f t="shared" si="8"/>
        <v>#REF!</v>
      </c>
      <c r="D7" s="197" t="str">
        <f t="shared" si="4"/>
        <v>#REF!</v>
      </c>
    </row>
    <row r="8" ht="15.75" customHeight="1">
      <c r="A8" s="197" t="str">
        <f>Seeds!AB8</f>
        <v>M6-NyO-1a-A-2</v>
      </c>
      <c r="B8" s="197" t="str">
        <f t="shared" ref="B8:C8" si="9">#REF!</f>
        <v>#REF!</v>
      </c>
      <c r="C8" s="197" t="str">
        <f t="shared" si="9"/>
        <v>#REF!</v>
      </c>
      <c r="D8" s="197" t="str">
        <f t="shared" si="4"/>
        <v>#REF!</v>
      </c>
    </row>
    <row r="9" ht="15.75" customHeight="1">
      <c r="A9" s="197" t="str">
        <f>Seeds!AB9</f>
        <v>M6-NyO-1a-A-3</v>
      </c>
      <c r="B9" s="197" t="str">
        <f t="shared" ref="B9:C9" si="10">#REF!</f>
        <v>#REF!</v>
      </c>
      <c r="C9" s="197" t="str">
        <f t="shared" si="10"/>
        <v>#REF!</v>
      </c>
      <c r="D9" s="197" t="str">
        <f t="shared" si="4"/>
        <v>#REF!</v>
      </c>
    </row>
    <row r="10" ht="15.75" customHeight="1">
      <c r="A10" s="197" t="str">
        <f>Seeds!AB10</f>
        <v>M6-NyO-1a-A-4</v>
      </c>
      <c r="B10" s="197" t="str">
        <f t="shared" ref="B10:C10" si="11">#REF!</f>
        <v>#REF!</v>
      </c>
      <c r="C10" s="197" t="str">
        <f t="shared" si="11"/>
        <v>#REF!</v>
      </c>
      <c r="D10" s="197" t="str">
        <f t="shared" si="4"/>
        <v>#REF!</v>
      </c>
    </row>
    <row r="11" ht="15.75" customHeight="1">
      <c r="A11" s="197" t="str">
        <f>Seeds!AB11</f>
        <v>M6-NyO-1a-A-5</v>
      </c>
      <c r="B11" s="197" t="str">
        <f t="shared" ref="B11:C11" si="12">#REF!</f>
        <v>#REF!</v>
      </c>
      <c r="C11" s="197" t="str">
        <f t="shared" si="12"/>
        <v>#REF!</v>
      </c>
      <c r="D11" s="197" t="str">
        <f t="shared" si="4"/>
        <v>#REF!</v>
      </c>
    </row>
    <row r="12" ht="15.75" customHeight="1">
      <c r="A12" s="197" t="str">
        <f>Seeds!AB12</f>
        <v>M6-NyO-1b-I-1</v>
      </c>
      <c r="B12" s="197" t="str">
        <f t="shared" ref="B12:C12" si="13">#REF!</f>
        <v>#REF!</v>
      </c>
      <c r="C12" s="197" t="str">
        <f t="shared" si="13"/>
        <v>#REF!</v>
      </c>
      <c r="D12" s="197" t="str">
        <f t="shared" si="4"/>
        <v>#REF!</v>
      </c>
    </row>
    <row r="13" ht="15.75" customHeight="1">
      <c r="A13" s="197" t="str">
        <f>Seeds!AB13</f>
        <v>M6-NyO-1b-E-1</v>
      </c>
      <c r="B13" s="197" t="str">
        <f t="shared" ref="B13:C13" si="14">#REF!</f>
        <v>#REF!</v>
      </c>
      <c r="C13" s="197" t="str">
        <f t="shared" si="14"/>
        <v>#REF!</v>
      </c>
      <c r="D13" s="197" t="str">
        <f t="shared" si="4"/>
        <v>#REF!</v>
      </c>
    </row>
    <row r="14" ht="15.75" customHeight="1">
      <c r="A14" s="197" t="str">
        <f>Seeds!AB14</f>
        <v>M6-NyO-1b-A-1</v>
      </c>
      <c r="B14" s="197" t="str">
        <f t="shared" ref="B14:C14" si="15">#REF!</f>
        <v>#REF!</v>
      </c>
      <c r="C14" s="197" t="str">
        <f t="shared" si="15"/>
        <v>#REF!</v>
      </c>
      <c r="D14" s="197" t="str">
        <f t="shared" si="4"/>
        <v>#REF!</v>
      </c>
    </row>
    <row r="15" ht="15.75" customHeight="1">
      <c r="A15" s="197" t="str">
        <f>Seeds!AB15</f>
        <v>M6-NyO-1b-A-2</v>
      </c>
      <c r="B15" s="197" t="str">
        <f t="shared" ref="B15:C15" si="16">#REF!</f>
        <v>#REF!</v>
      </c>
      <c r="C15" s="197" t="str">
        <f t="shared" si="16"/>
        <v>#REF!</v>
      </c>
      <c r="D15" s="197" t="str">
        <f t="shared" si="4"/>
        <v>#REF!</v>
      </c>
    </row>
    <row r="16" ht="15.75" customHeight="1">
      <c r="A16" s="197" t="str">
        <f>Seeds!AB16</f>
        <v>M6-NyO-1b-A-3</v>
      </c>
      <c r="B16" s="197" t="str">
        <f t="shared" ref="B16:C16" si="17">#REF!</f>
        <v>#REF!</v>
      </c>
      <c r="C16" s="197" t="str">
        <f t="shared" si="17"/>
        <v>#REF!</v>
      </c>
      <c r="D16" s="197" t="str">
        <f t="shared" si="4"/>
        <v>#REF!</v>
      </c>
    </row>
    <row r="17" ht="15.75" customHeight="1">
      <c r="A17" s="197" t="str">
        <f>Seeds!AB17</f>
        <v>M6-NyO-1b-A-4</v>
      </c>
      <c r="B17" s="197" t="str">
        <f t="shared" ref="B17:C17" si="18">#REF!</f>
        <v>#REF!</v>
      </c>
      <c r="C17" s="197" t="str">
        <f t="shared" si="18"/>
        <v>#REF!</v>
      </c>
      <c r="D17" s="197" t="str">
        <f t="shared" si="4"/>
        <v>#REF!</v>
      </c>
    </row>
    <row r="18" ht="15.75" customHeight="1">
      <c r="A18" s="197" t="str">
        <f>Seeds!AB18</f>
        <v>M6-NyO-1c-I-1</v>
      </c>
      <c r="B18" s="197" t="str">
        <f t="shared" ref="B18:C18" si="19">#REF!</f>
        <v>#REF!</v>
      </c>
      <c r="C18" s="197" t="str">
        <f t="shared" si="19"/>
        <v>#REF!</v>
      </c>
      <c r="D18" s="197" t="str">
        <f t="shared" si="4"/>
        <v>#REF!</v>
      </c>
    </row>
    <row r="19" ht="15.75" customHeight="1">
      <c r="A19" s="197" t="str">
        <f>Seeds!AB19</f>
        <v>M6-NyO-1c-I-2</v>
      </c>
      <c r="B19" s="197" t="str">
        <f t="shared" ref="B19:C19" si="20">#REF!</f>
        <v>#REF!</v>
      </c>
      <c r="C19" s="197" t="str">
        <f t="shared" si="20"/>
        <v>#REF!</v>
      </c>
      <c r="D19" s="197" t="str">
        <f t="shared" si="4"/>
        <v>#REF!</v>
      </c>
    </row>
    <row r="20" ht="15.75" customHeight="1">
      <c r="A20" s="197" t="str">
        <f>Seeds!AB20</f>
        <v>M6-NyO-1c-I-3</v>
      </c>
      <c r="B20" s="197" t="str">
        <f t="shared" ref="B20:C20" si="21">#REF!</f>
        <v>#REF!</v>
      </c>
      <c r="C20" s="197" t="str">
        <f t="shared" si="21"/>
        <v>#REF!</v>
      </c>
      <c r="D20" s="197" t="str">
        <f t="shared" si="4"/>
        <v>#REF!</v>
      </c>
    </row>
    <row r="21" ht="15.75" customHeight="1">
      <c r="A21" s="197" t="str">
        <f>Seeds!AB21</f>
        <v>M6-NyO-1c-I-4</v>
      </c>
      <c r="B21" s="197" t="str">
        <f t="shared" ref="B21:C21" si="22">#REF!</f>
        <v>#REF!</v>
      </c>
      <c r="C21" s="197" t="str">
        <f t="shared" si="22"/>
        <v>#REF!</v>
      </c>
      <c r="D21" s="197" t="str">
        <f t="shared" si="4"/>
        <v>#REF!</v>
      </c>
    </row>
    <row r="22" ht="15.75" customHeight="1">
      <c r="A22" s="197" t="str">
        <f>Seeds!AB22</f>
        <v>M6-NyO-1c-I-5</v>
      </c>
      <c r="B22" s="197" t="str">
        <f t="shared" ref="B22:C22" si="23">#REF!</f>
        <v>#REF!</v>
      </c>
      <c r="C22" s="197" t="str">
        <f t="shared" si="23"/>
        <v>#REF!</v>
      </c>
      <c r="D22" s="197" t="str">
        <f t="shared" si="4"/>
        <v>#REF!</v>
      </c>
    </row>
    <row r="23" ht="15.75" customHeight="1">
      <c r="A23" s="197" t="str">
        <f>Seeds!AB23</f>
        <v>M6-NyO-1c-I-6</v>
      </c>
      <c r="B23" s="197" t="str">
        <f t="shared" ref="B23:C23" si="24">#REF!</f>
        <v>#REF!</v>
      </c>
      <c r="C23" s="197" t="str">
        <f t="shared" si="24"/>
        <v>#REF!</v>
      </c>
      <c r="D23" s="197" t="str">
        <f t="shared" si="4"/>
        <v>#REF!</v>
      </c>
    </row>
    <row r="24" ht="15.75" customHeight="1">
      <c r="A24" s="197" t="str">
        <f>Seeds!AB24</f>
        <v>M6-NyO-2a-I-1</v>
      </c>
      <c r="B24" s="197" t="str">
        <f t="shared" ref="B24:C24" si="25">#REF!</f>
        <v>#REF!</v>
      </c>
      <c r="C24" s="197" t="str">
        <f t="shared" si="25"/>
        <v>#REF!</v>
      </c>
      <c r="D24" s="197" t="str">
        <f t="shared" si="4"/>
        <v>#REF!</v>
      </c>
    </row>
    <row r="25" ht="15.75" customHeight="1">
      <c r="A25" s="197" t="str">
        <f>Seeds!AB25</f>
        <v>M6-NyO-2a-E-1</v>
      </c>
      <c r="B25" s="197" t="str">
        <f t="shared" ref="B25:C25" si="26">#REF!</f>
        <v>#REF!</v>
      </c>
      <c r="C25" s="197" t="str">
        <f t="shared" si="26"/>
        <v>#REF!</v>
      </c>
      <c r="D25" s="197" t="str">
        <f t="shared" si="4"/>
        <v>#REF!</v>
      </c>
    </row>
    <row r="26" ht="15.75" customHeight="1">
      <c r="A26" s="197" t="str">
        <f>Seeds!AB26</f>
        <v>M6-NyO-2a-A-1</v>
      </c>
      <c r="B26" s="197" t="str">
        <f t="shared" ref="B26:C26" si="27">#REF!</f>
        <v>#REF!</v>
      </c>
      <c r="C26" s="197" t="str">
        <f t="shared" si="27"/>
        <v>#REF!</v>
      </c>
      <c r="D26" s="197" t="str">
        <f t="shared" si="4"/>
        <v>#REF!</v>
      </c>
    </row>
    <row r="27" ht="15.75" customHeight="1">
      <c r="A27" s="197" t="str">
        <f>Seeds!AB27</f>
        <v>M6-NyO-2a-A-2</v>
      </c>
      <c r="B27" s="197" t="str">
        <f t="shared" ref="B27:C27" si="28">#REF!</f>
        <v>#REF!</v>
      </c>
      <c r="C27" s="197" t="str">
        <f t="shared" si="28"/>
        <v>#REF!</v>
      </c>
      <c r="D27" s="197" t="str">
        <f t="shared" si="4"/>
        <v>#REF!</v>
      </c>
    </row>
    <row r="28" ht="15.75" customHeight="1">
      <c r="A28" s="197" t="str">
        <f>Seeds!AB28</f>
        <v>M6-NyO-2a-A-3</v>
      </c>
      <c r="B28" s="197" t="str">
        <f t="shared" ref="B28:C28" si="29">#REF!</f>
        <v>#REF!</v>
      </c>
      <c r="C28" s="197" t="str">
        <f t="shared" si="29"/>
        <v>#REF!</v>
      </c>
      <c r="D28" s="197" t="str">
        <f t="shared" si="4"/>
        <v>#REF!</v>
      </c>
    </row>
    <row r="29" ht="15.75" customHeight="1">
      <c r="A29" s="197" t="str">
        <f>Seeds!AB29</f>
        <v>M6-NyO-2b-I-1</v>
      </c>
      <c r="B29" s="197" t="str">
        <f t="shared" ref="B29:C29" si="30">#REF!</f>
        <v>#REF!</v>
      </c>
      <c r="C29" s="197" t="str">
        <f t="shared" si="30"/>
        <v>#REF!</v>
      </c>
      <c r="D29" s="197" t="str">
        <f t="shared" si="4"/>
        <v>#REF!</v>
      </c>
    </row>
    <row r="30" ht="15.75" customHeight="1">
      <c r="A30" s="197" t="str">
        <f>Seeds!AB30</f>
        <v>M6-NyO-2b-I-2</v>
      </c>
      <c r="B30" s="197" t="str">
        <f t="shared" ref="B30:C30" si="31">#REF!</f>
        <v>#REF!</v>
      </c>
      <c r="C30" s="197" t="str">
        <f t="shared" si="31"/>
        <v>#REF!</v>
      </c>
      <c r="D30" s="197" t="str">
        <f t="shared" si="4"/>
        <v>#REF!</v>
      </c>
    </row>
    <row r="31" ht="15.75" customHeight="1">
      <c r="A31" s="197" t="str">
        <f>Seeds!AB31</f>
        <v>M6-NyO-2b-I-3</v>
      </c>
      <c r="B31" s="197" t="str">
        <f t="shared" ref="B31:C31" si="32">#REF!</f>
        <v>#REF!</v>
      </c>
      <c r="C31" s="197" t="str">
        <f t="shared" si="32"/>
        <v>#REF!</v>
      </c>
      <c r="D31" s="197" t="str">
        <f t="shared" si="4"/>
        <v>#REF!</v>
      </c>
    </row>
    <row r="32" ht="15.75" customHeight="1">
      <c r="A32" s="197" t="str">
        <f>Seeds!AB32</f>
        <v>M6-NyO-2b-I-4</v>
      </c>
      <c r="B32" s="197" t="str">
        <f t="shared" ref="B32:C32" si="33">#REF!</f>
        <v>#REF!</v>
      </c>
      <c r="C32" s="197" t="str">
        <f t="shared" si="33"/>
        <v>#REF!</v>
      </c>
      <c r="D32" s="197" t="str">
        <f t="shared" si="4"/>
        <v>#REF!</v>
      </c>
    </row>
    <row r="33" ht="15.75" customHeight="1">
      <c r="A33" s="197" t="str">
        <f>Seeds!AB33</f>
        <v>M6-NyO-2b-I-5</v>
      </c>
      <c r="B33" s="197" t="str">
        <f t="shared" ref="B33:C33" si="34">#REF!</f>
        <v>#REF!</v>
      </c>
      <c r="C33" s="197" t="str">
        <f t="shared" si="34"/>
        <v>#REF!</v>
      </c>
      <c r="D33" s="197" t="str">
        <f t="shared" si="4"/>
        <v>#REF!</v>
      </c>
    </row>
    <row r="34" ht="15.75" customHeight="1">
      <c r="A34" s="197" t="str">
        <f>Seeds!AB34</f>
        <v>M6-NyO-2b-I-6</v>
      </c>
      <c r="B34" s="197" t="str">
        <f t="shared" ref="B34:C34" si="35">#REF!</f>
        <v>#REF!</v>
      </c>
      <c r="C34" s="197" t="str">
        <f t="shared" si="35"/>
        <v>#REF!</v>
      </c>
      <c r="D34" s="197" t="str">
        <f t="shared" si="4"/>
        <v>#REF!</v>
      </c>
    </row>
    <row r="35" ht="15.75" customHeight="1">
      <c r="A35" s="197" t="str">
        <f>Seeds!AB35</f>
        <v>M6-NyO-3a-I-1</v>
      </c>
      <c r="B35" s="197" t="str">
        <f t="shared" ref="B35:C35" si="36">#REF!</f>
        <v>#REF!</v>
      </c>
      <c r="C35" s="197" t="str">
        <f t="shared" si="36"/>
        <v>#REF!</v>
      </c>
      <c r="D35" s="197" t="str">
        <f t="shared" si="4"/>
        <v>#REF!</v>
      </c>
    </row>
    <row r="36" ht="15.75" customHeight="1">
      <c r="A36" s="197" t="str">
        <f>Seeds!AB36</f>
        <v>M6-NyO-3a-E-1</v>
      </c>
      <c r="B36" s="197" t="str">
        <f t="shared" ref="B36:C36" si="37">#REF!</f>
        <v>#REF!</v>
      </c>
      <c r="C36" s="197" t="str">
        <f t="shared" si="37"/>
        <v>#REF!</v>
      </c>
      <c r="D36" s="197" t="str">
        <f t="shared" si="4"/>
        <v>#REF!</v>
      </c>
    </row>
    <row r="37" ht="15.75" customHeight="1">
      <c r="A37" s="197" t="str">
        <f>Seeds!AB37</f>
        <v>M6-NyO-3a-A-1</v>
      </c>
      <c r="B37" s="197" t="str">
        <f t="shared" ref="B37:C37" si="38">#REF!</f>
        <v>#REF!</v>
      </c>
      <c r="C37" s="197" t="str">
        <f t="shared" si="38"/>
        <v>#REF!</v>
      </c>
      <c r="D37" s="197" t="str">
        <f t="shared" si="4"/>
        <v>#REF!</v>
      </c>
    </row>
    <row r="38" ht="15.75" customHeight="1">
      <c r="A38" s="197" t="str">
        <f>Seeds!AB38</f>
        <v>M6-NyO-3a-A-2</v>
      </c>
      <c r="B38" s="197" t="str">
        <f t="shared" ref="B38:C38" si="39">#REF!</f>
        <v>#REF!</v>
      </c>
      <c r="C38" s="197" t="str">
        <f t="shared" si="39"/>
        <v>#REF!</v>
      </c>
      <c r="D38" s="197" t="str">
        <f t="shared" si="4"/>
        <v>#REF!</v>
      </c>
    </row>
    <row r="39" ht="15.75" customHeight="1">
      <c r="A39" s="197" t="str">
        <f>Seeds!AB39</f>
        <v>M6-NyO-3a-A-3</v>
      </c>
      <c r="B39" s="197" t="str">
        <f t="shared" ref="B39:C39" si="40">#REF!</f>
        <v>#REF!</v>
      </c>
      <c r="C39" s="197" t="str">
        <f t="shared" si="40"/>
        <v>#REF!</v>
      </c>
      <c r="D39" s="197" t="str">
        <f t="shared" si="4"/>
        <v>#REF!</v>
      </c>
    </row>
    <row r="40" ht="15.75" customHeight="1">
      <c r="A40" s="197" t="str">
        <f>Seeds!AB40</f>
        <v>M6-NyO-3b-I-1</v>
      </c>
      <c r="B40" s="197" t="str">
        <f t="shared" ref="B40:C40" si="41">#REF!</f>
        <v>#REF!</v>
      </c>
      <c r="C40" s="197" t="str">
        <f t="shared" si="41"/>
        <v>#REF!</v>
      </c>
      <c r="D40" s="197" t="str">
        <f t="shared" si="4"/>
        <v>#REF!</v>
      </c>
    </row>
    <row r="41" ht="15.75" customHeight="1">
      <c r="A41" s="197" t="str">
        <f>Seeds!AB41</f>
        <v>M6-NyO-3b-E-1</v>
      </c>
      <c r="B41" s="197" t="str">
        <f t="shared" ref="B41:C41" si="42">#REF!</f>
        <v>#REF!</v>
      </c>
      <c r="C41" s="197" t="str">
        <f t="shared" si="42"/>
        <v>#REF!</v>
      </c>
      <c r="D41" s="197" t="str">
        <f t="shared" si="4"/>
        <v>#REF!</v>
      </c>
    </row>
    <row r="42" ht="15.75" customHeight="1">
      <c r="A42" s="197" t="str">
        <f>Seeds!AB42</f>
        <v>M6-NyO-3b-E-2</v>
      </c>
      <c r="B42" s="197" t="str">
        <f t="shared" ref="B42:C42" si="43">#REF!</f>
        <v>#REF!</v>
      </c>
      <c r="C42" s="197" t="str">
        <f t="shared" si="43"/>
        <v>#REF!</v>
      </c>
      <c r="D42" s="197" t="str">
        <f t="shared" si="4"/>
        <v>#REF!</v>
      </c>
    </row>
    <row r="43" ht="15.75" customHeight="1">
      <c r="A43" s="197" t="str">
        <f>Seeds!AB43</f>
        <v>M6-NyO-3b-E-3</v>
      </c>
      <c r="B43" s="197" t="str">
        <f t="shared" ref="B43:C43" si="44">#REF!</f>
        <v>#REF!</v>
      </c>
      <c r="C43" s="197" t="str">
        <f t="shared" si="44"/>
        <v>#REF!</v>
      </c>
      <c r="D43" s="197" t="str">
        <f t="shared" si="4"/>
        <v>#REF!</v>
      </c>
    </row>
    <row r="44" ht="15.75" customHeight="1">
      <c r="A44" s="197" t="str">
        <f>Seeds!AB44</f>
        <v>M6-NyO-3b-A-1</v>
      </c>
      <c r="B44" s="197" t="str">
        <f t="shared" ref="B44:C44" si="45">#REF!</f>
        <v>#REF!</v>
      </c>
      <c r="C44" s="197" t="str">
        <f t="shared" si="45"/>
        <v>#REF!</v>
      </c>
      <c r="D44" s="197" t="str">
        <f t="shared" si="4"/>
        <v>#REF!</v>
      </c>
    </row>
    <row r="45" ht="15.75" customHeight="1">
      <c r="A45" s="197" t="str">
        <f>Seeds!AB45</f>
        <v>M6-NyO-3b-A-2</v>
      </c>
      <c r="B45" s="197" t="str">
        <f t="shared" ref="B45:C45" si="46">#REF!</f>
        <v>#REF!</v>
      </c>
      <c r="C45" s="197" t="str">
        <f t="shared" si="46"/>
        <v>#REF!</v>
      </c>
      <c r="D45" s="197" t="str">
        <f t="shared" si="4"/>
        <v>#REF!</v>
      </c>
    </row>
    <row r="46" ht="15.75" customHeight="1">
      <c r="A46" s="197" t="str">
        <f>Seeds!AB46</f>
        <v>M6-NyO-3b-A-3</v>
      </c>
      <c r="B46" s="197" t="str">
        <f t="shared" ref="B46:C46" si="47">#REF!</f>
        <v>#REF!</v>
      </c>
      <c r="C46" s="197" t="str">
        <f t="shared" si="47"/>
        <v>#REF!</v>
      </c>
      <c r="D46" s="197" t="str">
        <f t="shared" si="4"/>
        <v>#REF!</v>
      </c>
    </row>
    <row r="47" ht="15.75" customHeight="1">
      <c r="A47" s="197" t="str">
        <f>Seeds!AB47</f>
        <v>M6-NyO-4a-I-1</v>
      </c>
      <c r="B47" s="197" t="str">
        <f t="shared" ref="B47:C47" si="48">#REF!</f>
        <v>#REF!</v>
      </c>
      <c r="C47" s="197" t="str">
        <f t="shared" si="48"/>
        <v>#REF!</v>
      </c>
      <c r="D47" s="197" t="str">
        <f t="shared" si="4"/>
        <v>#REF!</v>
      </c>
    </row>
    <row r="48" ht="15.75" customHeight="1">
      <c r="A48" s="197" t="str">
        <f>Seeds!AB48</f>
        <v>M6-NyO-4a-I-2</v>
      </c>
      <c r="B48" s="197" t="str">
        <f t="shared" ref="B48:C48" si="49">#REF!</f>
        <v>#REF!</v>
      </c>
      <c r="C48" s="197" t="str">
        <f t="shared" si="49"/>
        <v>#REF!</v>
      </c>
      <c r="D48" s="197" t="str">
        <f t="shared" si="4"/>
        <v>#REF!</v>
      </c>
    </row>
    <row r="49" ht="15.75" customHeight="1">
      <c r="A49" s="197" t="str">
        <f>Seeds!AB49</f>
        <v>M6-NyO-4a-I-3</v>
      </c>
      <c r="B49" s="197" t="str">
        <f t="shared" ref="B49:C49" si="50">#REF!</f>
        <v>#REF!</v>
      </c>
      <c r="C49" s="197" t="str">
        <f t="shared" si="50"/>
        <v>#REF!</v>
      </c>
      <c r="D49" s="197" t="str">
        <f t="shared" si="4"/>
        <v>#REF!</v>
      </c>
    </row>
    <row r="50" ht="15.75" customHeight="1">
      <c r="A50" s="197" t="str">
        <f>Seeds!AB50</f>
        <v>M6-NyO-4a-E-1</v>
      </c>
      <c r="B50" s="197" t="str">
        <f t="shared" ref="B50:C50" si="51">#REF!</f>
        <v>#REF!</v>
      </c>
      <c r="C50" s="197" t="str">
        <f t="shared" si="51"/>
        <v>#REF!</v>
      </c>
      <c r="D50" s="197" t="str">
        <f t="shared" si="4"/>
        <v>#REF!</v>
      </c>
    </row>
    <row r="51" ht="15.75" customHeight="1">
      <c r="A51" s="197" t="str">
        <f>Seeds!AB51</f>
        <v>M6-NyO-4a-E-2</v>
      </c>
      <c r="B51" s="197" t="str">
        <f t="shared" ref="B51:C51" si="52">#REF!</f>
        <v>#REF!</v>
      </c>
      <c r="C51" s="197" t="str">
        <f t="shared" si="52"/>
        <v>#REF!</v>
      </c>
      <c r="D51" s="197" t="str">
        <f t="shared" si="4"/>
        <v>#REF!</v>
      </c>
    </row>
    <row r="52" ht="15.75" customHeight="1">
      <c r="A52" s="197" t="str">
        <f>Seeds!AB52</f>
        <v>M6-NyO-4a-E-3</v>
      </c>
      <c r="B52" s="197" t="str">
        <f t="shared" ref="B52:C52" si="53">#REF!</f>
        <v>#REF!</v>
      </c>
      <c r="C52" s="197" t="str">
        <f t="shared" si="53"/>
        <v>#REF!</v>
      </c>
      <c r="D52" s="197" t="str">
        <f t="shared" si="4"/>
        <v>#REF!</v>
      </c>
    </row>
    <row r="53" ht="15.75" customHeight="1">
      <c r="A53" s="197" t="str">
        <f>Seeds!AB53</f>
        <v>M6-NyO-4a-A-1</v>
      </c>
      <c r="B53" s="197" t="str">
        <f t="shared" ref="B53:C53" si="54">#REF!</f>
        <v>#REF!</v>
      </c>
      <c r="C53" s="197" t="str">
        <f t="shared" si="54"/>
        <v>#REF!</v>
      </c>
      <c r="D53" s="197" t="str">
        <f t="shared" si="4"/>
        <v>#REF!</v>
      </c>
    </row>
    <row r="54" ht="15.75" customHeight="1">
      <c r="A54" s="197" t="str">
        <f>Seeds!AB54</f>
        <v>M6-NyO-4a-A-2</v>
      </c>
      <c r="B54" s="197" t="str">
        <f t="shared" ref="B54:C54" si="55">#REF!</f>
        <v>#REF!</v>
      </c>
      <c r="C54" s="197" t="str">
        <f t="shared" si="55"/>
        <v>#REF!</v>
      </c>
      <c r="D54" s="197" t="str">
        <f t="shared" si="4"/>
        <v>#REF!</v>
      </c>
    </row>
    <row r="55" ht="15.75" customHeight="1">
      <c r="A55" s="197" t="str">
        <f>Seeds!AB55</f>
        <v>M6-NyO-4a-A-3</v>
      </c>
      <c r="B55" s="197" t="str">
        <f t="shared" ref="B55:C55" si="56">#REF!</f>
        <v>#REF!</v>
      </c>
      <c r="C55" s="197" t="str">
        <f t="shared" si="56"/>
        <v>#REF!</v>
      </c>
      <c r="D55" s="197" t="str">
        <f t="shared" si="4"/>
        <v>#REF!</v>
      </c>
    </row>
    <row r="56" ht="15.75" customHeight="1">
      <c r="A56" s="197" t="str">
        <f>Seeds!AB56</f>
        <v>M6-NyO-5a-I-1</v>
      </c>
      <c r="B56" s="197" t="str">
        <f t="shared" ref="B56:C56" si="57">#REF!</f>
        <v>#REF!</v>
      </c>
      <c r="C56" s="197" t="str">
        <f t="shared" si="57"/>
        <v>#REF!</v>
      </c>
      <c r="D56" s="197" t="str">
        <f t="shared" si="4"/>
        <v>#REF!</v>
      </c>
    </row>
    <row r="57" ht="15.75" customHeight="1">
      <c r="A57" s="197" t="str">
        <f>Seeds!AB57</f>
        <v>M6-NyO-5a-E-1</v>
      </c>
      <c r="B57" s="197" t="str">
        <f t="shared" ref="B57:C57" si="58">#REF!</f>
        <v>#REF!</v>
      </c>
      <c r="C57" s="197" t="str">
        <f t="shared" si="58"/>
        <v>#REF!</v>
      </c>
      <c r="D57" s="197" t="str">
        <f t="shared" si="4"/>
        <v>#REF!</v>
      </c>
    </row>
    <row r="58" ht="15.75" customHeight="1">
      <c r="A58" s="197" t="str">
        <f>Seeds!AB58</f>
        <v>M6-NyO-5a-A-1</v>
      </c>
      <c r="B58" s="197" t="str">
        <f t="shared" ref="B58:C58" si="59">#REF!</f>
        <v>#REF!</v>
      </c>
      <c r="C58" s="197" t="str">
        <f t="shared" si="59"/>
        <v>#REF!</v>
      </c>
      <c r="D58" s="197" t="str">
        <f t="shared" si="4"/>
        <v>#REF!</v>
      </c>
    </row>
    <row r="59" ht="15.75" customHeight="1">
      <c r="A59" s="197" t="str">
        <f>Seeds!AB59</f>
        <v>M6-NyO-5a-A-2</v>
      </c>
      <c r="B59" s="197" t="str">
        <f t="shared" ref="B59:C59" si="60">#REF!</f>
        <v>#REF!</v>
      </c>
      <c r="C59" s="197" t="str">
        <f t="shared" si="60"/>
        <v>#REF!</v>
      </c>
      <c r="D59" s="197" t="str">
        <f t="shared" si="4"/>
        <v>#REF!</v>
      </c>
    </row>
    <row r="60" ht="15.75" customHeight="1">
      <c r="A60" s="197" t="str">
        <f>Seeds!AB60</f>
        <v>M6-NyO-5a-A-3</v>
      </c>
      <c r="B60" s="197" t="str">
        <f t="shared" ref="B60:C60" si="61">#REF!</f>
        <v>#REF!</v>
      </c>
      <c r="C60" s="197" t="str">
        <f t="shared" si="61"/>
        <v>#REF!</v>
      </c>
      <c r="D60" s="197" t="str">
        <f t="shared" si="4"/>
        <v>#REF!</v>
      </c>
    </row>
    <row r="61" ht="15.75" customHeight="1">
      <c r="A61" s="197" t="str">
        <f>Seeds!AB61</f>
        <v>M6-NyO-5b-I-1</v>
      </c>
      <c r="B61" s="197" t="str">
        <f t="shared" ref="B61:C61" si="62">#REF!</f>
        <v>#REF!</v>
      </c>
      <c r="C61" s="197" t="str">
        <f t="shared" si="62"/>
        <v>#REF!</v>
      </c>
      <c r="D61" s="197" t="str">
        <f t="shared" si="4"/>
        <v>#REF!</v>
      </c>
    </row>
    <row r="62" ht="15.75" customHeight="1">
      <c r="A62" s="197" t="str">
        <f>Seeds!AB62</f>
        <v>M6-NyO-5b-E-1</v>
      </c>
      <c r="B62" s="197" t="str">
        <f t="shared" ref="B62:C62" si="63">#REF!</f>
        <v>#REF!</v>
      </c>
      <c r="C62" s="197" t="str">
        <f t="shared" si="63"/>
        <v>#REF!</v>
      </c>
      <c r="D62" s="197" t="str">
        <f t="shared" si="4"/>
        <v>#REF!</v>
      </c>
    </row>
    <row r="63" ht="15.75" customHeight="1">
      <c r="A63" s="197" t="str">
        <f>Seeds!AB63</f>
        <v>M6-NyO-5c-I-1</v>
      </c>
      <c r="B63" s="197" t="str">
        <f t="shared" ref="B63:C63" si="64">#REF!</f>
        <v>#REF!</v>
      </c>
      <c r="C63" s="197" t="str">
        <f t="shared" si="64"/>
        <v>#REF!</v>
      </c>
      <c r="D63" s="197" t="str">
        <f t="shared" si="4"/>
        <v>#REF!</v>
      </c>
    </row>
    <row r="64" ht="15.75" customHeight="1">
      <c r="A64" s="197" t="str">
        <f>Seeds!AB64</f>
        <v>M6-NyO-5c-E-1</v>
      </c>
      <c r="B64" s="197" t="str">
        <f t="shared" ref="B64:C64" si="65">#REF!</f>
        <v>#REF!</v>
      </c>
      <c r="C64" s="197" t="str">
        <f t="shared" si="65"/>
        <v>#REF!</v>
      </c>
      <c r="D64" s="197" t="str">
        <f t="shared" si="4"/>
        <v>#REF!</v>
      </c>
    </row>
    <row r="65" ht="15.75" customHeight="1">
      <c r="A65" s="197" t="str">
        <f>Seeds!AB65</f>
        <v>M6-NyO-5c-E-2</v>
      </c>
      <c r="B65" s="197" t="str">
        <f t="shared" ref="B65:C65" si="66">#REF!</f>
        <v>#REF!</v>
      </c>
      <c r="C65" s="197" t="str">
        <f t="shared" si="66"/>
        <v>#REF!</v>
      </c>
      <c r="D65" s="197" t="str">
        <f t="shared" si="4"/>
        <v>#REF!</v>
      </c>
    </row>
    <row r="66" ht="15.75" customHeight="1">
      <c r="A66" s="197" t="str">
        <f>Seeds!AB66</f>
        <v>M6-NyO-5d-I-1</v>
      </c>
      <c r="B66" s="197" t="str">
        <f t="shared" ref="B66:C66" si="67">#REF!</f>
        <v>#REF!</v>
      </c>
      <c r="C66" s="197" t="str">
        <f t="shared" si="67"/>
        <v>#REF!</v>
      </c>
      <c r="D66" s="197" t="str">
        <f t="shared" si="4"/>
        <v>#REF!</v>
      </c>
    </row>
    <row r="67" ht="15.75" customHeight="1">
      <c r="A67" s="197" t="str">
        <f>Seeds!AB67</f>
        <v>M6-NyO-5d-E-1</v>
      </c>
      <c r="B67" s="197" t="str">
        <f t="shared" ref="B67:C67" si="68">#REF!</f>
        <v>#REF!</v>
      </c>
      <c r="C67" s="197" t="str">
        <f t="shared" si="68"/>
        <v>#REF!</v>
      </c>
      <c r="D67" s="197" t="str">
        <f t="shared" si="4"/>
        <v>#REF!</v>
      </c>
    </row>
    <row r="68" ht="15.75" customHeight="1">
      <c r="A68" s="197" t="str">
        <f>Seeds!AB68</f>
        <v>M6-NyO-5d-E-2</v>
      </c>
      <c r="B68" s="197" t="str">
        <f t="shared" ref="B68:C68" si="69">#REF!</f>
        <v>#REF!</v>
      </c>
      <c r="C68" s="197" t="str">
        <f t="shared" si="69"/>
        <v>#REF!</v>
      </c>
      <c r="D68" s="197" t="str">
        <f t="shared" si="4"/>
        <v>#REF!</v>
      </c>
    </row>
    <row r="69" ht="15.75" customHeight="1">
      <c r="A69" s="197" t="str">
        <f>Seeds!AB69</f>
        <v>M6-NyO-6a-I-1</v>
      </c>
      <c r="B69" s="197" t="str">
        <f t="shared" ref="B69:C69" si="70">#REF!</f>
        <v>#REF!</v>
      </c>
      <c r="C69" s="197" t="str">
        <f t="shared" si="70"/>
        <v>#REF!</v>
      </c>
      <c r="D69" s="197" t="str">
        <f t="shared" si="4"/>
        <v>#REF!</v>
      </c>
    </row>
    <row r="70" ht="15.75" customHeight="1">
      <c r="A70" s="197" t="str">
        <f>Seeds!AB70</f>
        <v>M6-NyO-6a-E-1</v>
      </c>
      <c r="B70" s="197" t="str">
        <f t="shared" ref="B70:C70" si="71">#REF!</f>
        <v>#REF!</v>
      </c>
      <c r="C70" s="197" t="str">
        <f t="shared" si="71"/>
        <v>#REF!</v>
      </c>
      <c r="D70" s="197" t="str">
        <f t="shared" si="4"/>
        <v>#REF!</v>
      </c>
    </row>
    <row r="71" ht="15.75" customHeight="1">
      <c r="A71" s="197" t="str">
        <f>Seeds!AB71</f>
        <v>M6-NyO-6a-A-1</v>
      </c>
      <c r="B71" s="197" t="str">
        <f t="shared" ref="B71:C71" si="72">#REF!</f>
        <v>#REF!</v>
      </c>
      <c r="C71" s="197" t="str">
        <f t="shared" si="72"/>
        <v>#REF!</v>
      </c>
      <c r="D71" s="197" t="str">
        <f t="shared" si="4"/>
        <v>#REF!</v>
      </c>
    </row>
    <row r="72" ht="15.75" customHeight="1">
      <c r="A72" s="197" t="str">
        <f>Seeds!AB72</f>
        <v>M6-NyO-6a-A-2</v>
      </c>
      <c r="B72" s="197" t="str">
        <f t="shared" ref="B72:C72" si="73">#REF!</f>
        <v>#REF!</v>
      </c>
      <c r="C72" s="197" t="str">
        <f t="shared" si="73"/>
        <v>#REF!</v>
      </c>
      <c r="D72" s="197" t="str">
        <f t="shared" si="4"/>
        <v>#REF!</v>
      </c>
    </row>
    <row r="73" ht="15.75" customHeight="1">
      <c r="A73" s="197" t="str">
        <f>Seeds!AB73</f>
        <v>M6-NyO-6a-A-3</v>
      </c>
      <c r="B73" s="197" t="str">
        <f t="shared" ref="B73:C73" si="74">#REF!</f>
        <v>#REF!</v>
      </c>
      <c r="C73" s="197" t="str">
        <f t="shared" si="74"/>
        <v>#REF!</v>
      </c>
      <c r="D73" s="197" t="str">
        <f t="shared" si="4"/>
        <v>#REF!</v>
      </c>
    </row>
    <row r="74" ht="15.75" customHeight="1">
      <c r="A74" s="197" t="str">
        <f>Seeds!AB74</f>
        <v>M6-NyO-6b-I-1</v>
      </c>
      <c r="B74" s="197" t="str">
        <f t="shared" ref="B74:C74" si="75">#REF!</f>
        <v>#REF!</v>
      </c>
      <c r="C74" s="197" t="str">
        <f t="shared" si="75"/>
        <v>#REF!</v>
      </c>
      <c r="D74" s="197" t="str">
        <f t="shared" si="4"/>
        <v>#REF!</v>
      </c>
    </row>
    <row r="75" ht="15.75" customHeight="1">
      <c r="A75" s="197" t="str">
        <f>Seeds!AB75</f>
        <v>M6-NyO-6b-E-1</v>
      </c>
      <c r="B75" s="197" t="str">
        <f t="shared" ref="B75:C75" si="76">#REF!</f>
        <v>#REF!</v>
      </c>
      <c r="C75" s="197" t="str">
        <f t="shared" si="76"/>
        <v>#REF!</v>
      </c>
      <c r="D75" s="197" t="str">
        <f t="shared" si="4"/>
        <v>#REF!</v>
      </c>
    </row>
    <row r="76" ht="15.75" customHeight="1">
      <c r="A76" s="197" t="str">
        <f>Seeds!AB76</f>
        <v>M6-NyO-6b-A-1</v>
      </c>
      <c r="B76" s="197" t="str">
        <f t="shared" ref="B76:C76" si="77">#REF!</f>
        <v>#REF!</v>
      </c>
      <c r="C76" s="197" t="str">
        <f t="shared" si="77"/>
        <v>#REF!</v>
      </c>
      <c r="D76" s="197" t="str">
        <f t="shared" si="4"/>
        <v>#REF!</v>
      </c>
    </row>
    <row r="77" ht="15.75" customHeight="1">
      <c r="A77" s="197" t="str">
        <f>Seeds!AB77</f>
        <v>M6-NyO-6b-A-2</v>
      </c>
      <c r="B77" s="197" t="str">
        <f t="shared" ref="B77:C77" si="78">#REF!</f>
        <v>#REF!</v>
      </c>
      <c r="C77" s="197" t="str">
        <f t="shared" si="78"/>
        <v>#REF!</v>
      </c>
      <c r="D77" s="197" t="str">
        <f t="shared" si="4"/>
        <v>#REF!</v>
      </c>
    </row>
    <row r="78" ht="15.75" customHeight="1">
      <c r="A78" s="197" t="str">
        <f>Seeds!AB78</f>
        <v>M6-NyO-6b-A-3</v>
      </c>
      <c r="B78" s="197" t="str">
        <f t="shared" ref="B78:C78" si="79">#REF!</f>
        <v>#REF!</v>
      </c>
      <c r="C78" s="197" t="str">
        <f t="shared" si="79"/>
        <v>#REF!</v>
      </c>
      <c r="D78" s="197" t="str">
        <f t="shared" si="4"/>
        <v>#REF!</v>
      </c>
    </row>
    <row r="79" ht="15.75" customHeight="1">
      <c r="A79" s="197" t="str">
        <f>Seeds!AB79</f>
        <v>M6-NyO-7a-I-1</v>
      </c>
      <c r="B79" s="197" t="str">
        <f t="shared" ref="B79:C79" si="80">#REF!</f>
        <v>#REF!</v>
      </c>
      <c r="C79" s="197" t="str">
        <f t="shared" si="80"/>
        <v>#REF!</v>
      </c>
      <c r="D79" s="197" t="str">
        <f t="shared" si="4"/>
        <v>#REF!</v>
      </c>
    </row>
    <row r="80" ht="15.75" customHeight="1">
      <c r="A80" s="197" t="str">
        <f>Seeds!AB80</f>
        <v>M6-NyO-7a-E-1</v>
      </c>
      <c r="B80" s="197" t="str">
        <f t="shared" ref="B80:C80" si="81">#REF!</f>
        <v>#REF!</v>
      </c>
      <c r="C80" s="197" t="str">
        <f t="shared" si="81"/>
        <v>#REF!</v>
      </c>
      <c r="D80" s="197" t="str">
        <f t="shared" si="4"/>
        <v>#REF!</v>
      </c>
    </row>
    <row r="81" ht="15.75" customHeight="1">
      <c r="A81" s="197" t="str">
        <f>Seeds!AB81</f>
        <v>M6-NyO-7a-A-1</v>
      </c>
      <c r="B81" s="197" t="str">
        <f t="shared" ref="B81:C81" si="82">#REF!</f>
        <v>#REF!</v>
      </c>
      <c r="C81" s="197" t="str">
        <f t="shared" si="82"/>
        <v>#REF!</v>
      </c>
      <c r="D81" s="197" t="str">
        <f t="shared" si="4"/>
        <v>#REF!</v>
      </c>
    </row>
    <row r="82" ht="15.75" customHeight="1">
      <c r="A82" s="197" t="str">
        <f>Seeds!AB82</f>
        <v>M6-NyO-7a-A-2</v>
      </c>
      <c r="B82" s="197" t="str">
        <f t="shared" ref="B82:C82" si="83">#REF!</f>
        <v>#REF!</v>
      </c>
      <c r="C82" s="197" t="str">
        <f t="shared" si="83"/>
        <v>#REF!</v>
      </c>
      <c r="D82" s="197" t="str">
        <f t="shared" si="4"/>
        <v>#REF!</v>
      </c>
    </row>
    <row r="83" ht="15.75" customHeight="1">
      <c r="A83" s="197" t="str">
        <f>Seeds!AB83</f>
        <v>M6-NyO-7a-A-3</v>
      </c>
      <c r="B83" s="197" t="str">
        <f t="shared" ref="B83:C83" si="84">#REF!</f>
        <v>#REF!</v>
      </c>
      <c r="C83" s="197" t="str">
        <f t="shared" si="84"/>
        <v>#REF!</v>
      </c>
      <c r="D83" s="197" t="str">
        <f t="shared" si="4"/>
        <v>#REF!</v>
      </c>
    </row>
    <row r="84" ht="15.75" customHeight="1">
      <c r="A84" s="197" t="str">
        <f>Seeds!AB84</f>
        <v>M6-NyO-8a-I-1</v>
      </c>
      <c r="B84" s="197" t="str">
        <f t="shared" ref="B84:C84" si="85">#REF!</f>
        <v>#REF!</v>
      </c>
      <c r="C84" s="197" t="str">
        <f t="shared" si="85"/>
        <v>#REF!</v>
      </c>
      <c r="D84" s="197" t="str">
        <f t="shared" si="4"/>
        <v>#REF!</v>
      </c>
    </row>
    <row r="85" ht="15.75" customHeight="1">
      <c r="A85" s="197" t="str">
        <f>Seeds!AB85</f>
        <v>M6-NyO-8a-E-1</v>
      </c>
      <c r="B85" s="197" t="str">
        <f t="shared" ref="B85:C85" si="86">#REF!</f>
        <v>#REF!</v>
      </c>
      <c r="C85" s="197" t="str">
        <f t="shared" si="86"/>
        <v>#REF!</v>
      </c>
      <c r="D85" s="197" t="str">
        <f t="shared" si="4"/>
        <v>#REF!</v>
      </c>
    </row>
    <row r="86" ht="15.75" customHeight="1">
      <c r="A86" s="197" t="str">
        <f>Seeds!AB86</f>
        <v>M6-NyO-8a-A-1</v>
      </c>
      <c r="B86" s="197" t="str">
        <f t="shared" ref="B86:C86" si="87">#REF!</f>
        <v>#REF!</v>
      </c>
      <c r="C86" s="197" t="str">
        <f t="shared" si="87"/>
        <v>#REF!</v>
      </c>
      <c r="D86" s="197" t="str">
        <f t="shared" si="4"/>
        <v>#REF!</v>
      </c>
    </row>
    <row r="87" ht="15.75" customHeight="1">
      <c r="A87" s="197" t="str">
        <f>Seeds!AB87</f>
        <v>M6-NyO-8a-A-2</v>
      </c>
      <c r="B87" s="197" t="str">
        <f t="shared" ref="B87:C87" si="88">#REF!</f>
        <v>#REF!</v>
      </c>
      <c r="C87" s="197" t="str">
        <f t="shared" si="88"/>
        <v>#REF!</v>
      </c>
      <c r="D87" s="197" t="str">
        <f t="shared" si="4"/>
        <v>#REF!</v>
      </c>
    </row>
    <row r="88" ht="15.75" customHeight="1">
      <c r="A88" s="197" t="str">
        <f>Seeds!AB88</f>
        <v>M6-NyO-8a-A-3</v>
      </c>
      <c r="B88" s="197" t="str">
        <f t="shared" ref="B88:C88" si="89">#REF!</f>
        <v>#REF!</v>
      </c>
      <c r="C88" s="197" t="str">
        <f t="shared" si="89"/>
        <v>#REF!</v>
      </c>
      <c r="D88" s="197" t="str">
        <f t="shared" si="4"/>
        <v>#REF!</v>
      </c>
    </row>
    <row r="89" ht="15.75" customHeight="1">
      <c r="A89" s="197" t="str">
        <f>Seeds!AB89</f>
        <v>M6-NyO-8b-I-1</v>
      </c>
      <c r="B89" s="197" t="str">
        <f t="shared" ref="B89:C89" si="90">#REF!</f>
        <v>#REF!</v>
      </c>
      <c r="C89" s="197" t="str">
        <f t="shared" si="90"/>
        <v>#REF!</v>
      </c>
      <c r="D89" s="197" t="str">
        <f t="shared" si="4"/>
        <v>#REF!</v>
      </c>
    </row>
    <row r="90" ht="15.75" customHeight="1">
      <c r="A90" s="197" t="str">
        <f>Seeds!AB90</f>
        <v>M6-NyO-8b-E-1</v>
      </c>
      <c r="B90" s="197" t="str">
        <f t="shared" ref="B90:C90" si="91">#REF!</f>
        <v>#REF!</v>
      </c>
      <c r="C90" s="197" t="str">
        <f t="shared" si="91"/>
        <v>#REF!</v>
      </c>
      <c r="D90" s="197" t="str">
        <f t="shared" si="4"/>
        <v>#REF!</v>
      </c>
    </row>
    <row r="91" ht="15.75" customHeight="1">
      <c r="A91" s="197" t="str">
        <f>Seeds!AB91</f>
        <v>M6-NyO-8b-A-1</v>
      </c>
      <c r="B91" s="197" t="str">
        <f t="shared" ref="B91:C91" si="92">#REF!</f>
        <v>#REF!</v>
      </c>
      <c r="C91" s="197" t="str">
        <f t="shared" si="92"/>
        <v>#REF!</v>
      </c>
      <c r="D91" s="197" t="str">
        <f t="shared" si="4"/>
        <v>#REF!</v>
      </c>
    </row>
    <row r="92" ht="15.75" customHeight="1">
      <c r="A92" s="197" t="str">
        <f>Seeds!AB92</f>
        <v>M6-NyO-8b-A-2</v>
      </c>
      <c r="B92" s="197" t="str">
        <f t="shared" ref="B92:C92" si="93">#REF!</f>
        <v>#REF!</v>
      </c>
      <c r="C92" s="197" t="str">
        <f t="shared" si="93"/>
        <v>#REF!</v>
      </c>
      <c r="D92" s="197" t="str">
        <f t="shared" si="4"/>
        <v>#REF!</v>
      </c>
    </row>
    <row r="93" ht="15.75" customHeight="1">
      <c r="A93" s="197" t="str">
        <f>Seeds!AB93</f>
        <v>M6-NyO-8b-A-3</v>
      </c>
      <c r="B93" s="197" t="str">
        <f t="shared" ref="B93:C93" si="94">#REF!</f>
        <v>#REF!</v>
      </c>
      <c r="C93" s="197" t="str">
        <f t="shared" si="94"/>
        <v>#REF!</v>
      </c>
      <c r="D93" s="197" t="str">
        <f t="shared" si="4"/>
        <v>#REF!</v>
      </c>
    </row>
    <row r="94" ht="15.75" customHeight="1">
      <c r="A94" s="197" t="str">
        <f>Seeds!AB94</f>
        <v>M6-NyO-9a-I-1</v>
      </c>
      <c r="B94" s="197" t="str">
        <f t="shared" ref="B94:C94" si="95">#REF!</f>
        <v>#REF!</v>
      </c>
      <c r="C94" s="197" t="str">
        <f t="shared" si="95"/>
        <v>#REF!</v>
      </c>
      <c r="D94" s="197" t="str">
        <f t="shared" si="4"/>
        <v>#REF!</v>
      </c>
    </row>
    <row r="95" ht="15.75" customHeight="1">
      <c r="A95" s="197" t="str">
        <f>Seeds!AB95</f>
        <v>M6-NyO-9a-E-1</v>
      </c>
      <c r="B95" s="197" t="str">
        <f t="shared" ref="B95:C95" si="96">#REF!</f>
        <v>#REF!</v>
      </c>
      <c r="C95" s="197" t="str">
        <f t="shared" si="96"/>
        <v>#REF!</v>
      </c>
      <c r="D95" s="197" t="str">
        <f t="shared" si="4"/>
        <v>#REF!</v>
      </c>
    </row>
    <row r="96" ht="15.75" customHeight="1">
      <c r="A96" s="197" t="str">
        <f>Seeds!AB96</f>
        <v>M6-NyO-9a-E-2</v>
      </c>
      <c r="B96" s="197" t="str">
        <f t="shared" ref="B96:C96" si="97">#REF!</f>
        <v>#REF!</v>
      </c>
      <c r="C96" s="197" t="str">
        <f t="shared" si="97"/>
        <v>#REF!</v>
      </c>
      <c r="D96" s="197" t="str">
        <f t="shared" si="4"/>
        <v>#REF!</v>
      </c>
    </row>
    <row r="97" ht="15.75" customHeight="1">
      <c r="A97" s="197" t="str">
        <f>Seeds!AB97</f>
        <v>M6-NyO-9a-E-3</v>
      </c>
      <c r="B97" s="197" t="str">
        <f t="shared" ref="B97:C97" si="98">#REF!</f>
        <v>#REF!</v>
      </c>
      <c r="C97" s="197" t="str">
        <f t="shared" si="98"/>
        <v>#REF!</v>
      </c>
      <c r="D97" s="197" t="str">
        <f t="shared" si="4"/>
        <v>#REF!</v>
      </c>
    </row>
    <row r="98" ht="15.75" customHeight="1">
      <c r="A98" s="197" t="str">
        <f>Seeds!AB98</f>
        <v>M6-NyO-9a-A-1</v>
      </c>
      <c r="B98" s="197" t="str">
        <f t="shared" ref="B98:C98" si="99">#REF!</f>
        <v>#REF!</v>
      </c>
      <c r="C98" s="197" t="str">
        <f t="shared" si="99"/>
        <v>#REF!</v>
      </c>
      <c r="D98" s="197" t="str">
        <f t="shared" si="4"/>
        <v>#REF!</v>
      </c>
    </row>
    <row r="99" ht="15.75" customHeight="1">
      <c r="A99" s="197" t="str">
        <f>Seeds!AB99</f>
        <v>M6-NyO-9a-A-2</v>
      </c>
      <c r="B99" s="197" t="str">
        <f t="shared" ref="B99:C99" si="100">#REF!</f>
        <v>#REF!</v>
      </c>
      <c r="C99" s="197" t="str">
        <f t="shared" si="100"/>
        <v>#REF!</v>
      </c>
      <c r="D99" s="197" t="str">
        <f t="shared" si="4"/>
        <v>#REF!</v>
      </c>
    </row>
    <row r="100" ht="15.75" customHeight="1">
      <c r="A100" s="197" t="str">
        <f>Seeds!AB100</f>
        <v>M6-NyO-9a-A-3</v>
      </c>
      <c r="B100" s="197" t="str">
        <f t="shared" ref="B100:C100" si="101">#REF!</f>
        <v>#REF!</v>
      </c>
      <c r="C100" s="197" t="str">
        <f t="shared" si="101"/>
        <v>#REF!</v>
      </c>
      <c r="D100" s="197" t="str">
        <f t="shared" si="4"/>
        <v>#REF!</v>
      </c>
    </row>
    <row r="101" ht="15.75" customHeight="1">
      <c r="A101" s="197" t="str">
        <f>Seeds!AB101</f>
        <v>M6-NyO-10a-I-1</v>
      </c>
      <c r="B101" s="197" t="str">
        <f t="shared" ref="B101:C101" si="102">#REF!</f>
        <v>#REF!</v>
      </c>
      <c r="C101" s="197" t="str">
        <f t="shared" si="102"/>
        <v>#REF!</v>
      </c>
      <c r="D101" s="197" t="str">
        <f t="shared" si="4"/>
        <v>#REF!</v>
      </c>
    </row>
    <row r="102" ht="15.75" customHeight="1">
      <c r="A102" s="197" t="str">
        <f>Seeds!AB102</f>
        <v>M6-NyO-10a-E-1</v>
      </c>
      <c r="B102" s="197" t="str">
        <f t="shared" ref="B102:C102" si="103">#REF!</f>
        <v>#REF!</v>
      </c>
      <c r="C102" s="197" t="str">
        <f t="shared" si="103"/>
        <v>#REF!</v>
      </c>
      <c r="D102" s="197" t="str">
        <f t="shared" si="4"/>
        <v>#REF!</v>
      </c>
    </row>
    <row r="103" ht="15.75" customHeight="1">
      <c r="A103" s="197" t="str">
        <f>Seeds!AB103</f>
        <v>M6-NyO-10b-I-1</v>
      </c>
      <c r="B103" s="197" t="str">
        <f t="shared" ref="B103:C103" si="104">#REF!</f>
        <v>#REF!</v>
      </c>
      <c r="C103" s="197" t="str">
        <f t="shared" si="104"/>
        <v>#REF!</v>
      </c>
      <c r="D103" s="197" t="str">
        <f t="shared" si="4"/>
        <v>#REF!</v>
      </c>
    </row>
    <row r="104" ht="15.75" customHeight="1">
      <c r="A104" s="197" t="str">
        <f>Seeds!AB104</f>
        <v>M6-NyO-10b-E-1</v>
      </c>
      <c r="B104" s="197" t="str">
        <f t="shared" ref="B104:C104" si="105">#REF!</f>
        <v>#REF!</v>
      </c>
      <c r="C104" s="197" t="str">
        <f t="shared" si="105"/>
        <v>#REF!</v>
      </c>
      <c r="D104" s="197" t="str">
        <f t="shared" si="4"/>
        <v>#REF!</v>
      </c>
    </row>
    <row r="105" ht="15.75" customHeight="1">
      <c r="A105" s="197" t="str">
        <f>Seeds!AB105</f>
        <v>M6-NyO-10c-I-1</v>
      </c>
      <c r="B105" s="197" t="str">
        <f t="shared" ref="B105:C105" si="106">#REF!</f>
        <v>#REF!</v>
      </c>
      <c r="C105" s="197" t="str">
        <f t="shared" si="106"/>
        <v>#REF!</v>
      </c>
      <c r="D105" s="197" t="str">
        <f t="shared" si="4"/>
        <v>#REF!</v>
      </c>
    </row>
    <row r="106" ht="15.75" customHeight="1">
      <c r="A106" s="197" t="str">
        <f>Seeds!AB106</f>
        <v>M6-NyO-10c-E-1</v>
      </c>
      <c r="B106" s="197" t="str">
        <f t="shared" ref="B106:C106" si="107">#REF!</f>
        <v>#REF!</v>
      </c>
      <c r="C106" s="197" t="str">
        <f t="shared" si="107"/>
        <v>#REF!</v>
      </c>
      <c r="D106" s="197" t="str">
        <f t="shared" si="4"/>
        <v>#REF!</v>
      </c>
    </row>
    <row r="107" ht="15.75" customHeight="1">
      <c r="A107" s="197" t="str">
        <f>Seeds!AB107</f>
        <v>M6-NyO-10d-I-1</v>
      </c>
      <c r="B107" s="197" t="str">
        <f t="shared" ref="B107:C107" si="108">#REF!</f>
        <v>#REF!</v>
      </c>
      <c r="C107" s="197" t="str">
        <f t="shared" si="108"/>
        <v>#REF!</v>
      </c>
      <c r="D107" s="197" t="str">
        <f t="shared" si="4"/>
        <v>#REF!</v>
      </c>
    </row>
    <row r="108" ht="15.75" customHeight="1">
      <c r="A108" s="197" t="str">
        <f>Seeds!AB108</f>
        <v>M6-NyO-10d-E-1</v>
      </c>
      <c r="B108" s="197" t="str">
        <f t="shared" ref="B108:C108" si="109">#REF!</f>
        <v>#REF!</v>
      </c>
      <c r="C108" s="197" t="str">
        <f t="shared" si="109"/>
        <v>#REF!</v>
      </c>
      <c r="D108" s="197" t="str">
        <f t="shared" si="4"/>
        <v>#REF!</v>
      </c>
    </row>
    <row r="109" ht="15.75" customHeight="1">
      <c r="A109" s="197" t="str">
        <f>Seeds!AB109</f>
        <v>M6-NyO-10e-I-1</v>
      </c>
      <c r="B109" s="197" t="str">
        <f t="shared" ref="B109:C109" si="110">#REF!</f>
        <v>#REF!</v>
      </c>
      <c r="C109" s="197" t="str">
        <f t="shared" si="110"/>
        <v>#REF!</v>
      </c>
      <c r="D109" s="197" t="str">
        <f t="shared" si="4"/>
        <v>#REF!</v>
      </c>
    </row>
    <row r="110" ht="15.75" customHeight="1">
      <c r="A110" s="197" t="str">
        <f>Seeds!AB110</f>
        <v>M6-NyO-10e-E-1</v>
      </c>
      <c r="B110" s="197" t="str">
        <f t="shared" ref="B110:C110" si="111">#REF!</f>
        <v>#REF!</v>
      </c>
      <c r="C110" s="197" t="str">
        <f t="shared" si="111"/>
        <v>#REF!</v>
      </c>
      <c r="D110" s="197" t="str">
        <f t="shared" si="4"/>
        <v>#REF!</v>
      </c>
    </row>
    <row r="111" ht="15.75" customHeight="1">
      <c r="A111" s="197" t="str">
        <f>Seeds!AB111</f>
        <v>M6-NyO-11a-I-1</v>
      </c>
      <c r="B111" s="197" t="str">
        <f t="shared" ref="B111:C111" si="112">#REF!</f>
        <v>#REF!</v>
      </c>
      <c r="C111" s="197" t="str">
        <f t="shared" si="112"/>
        <v>#REF!</v>
      </c>
      <c r="D111" s="197" t="str">
        <f t="shared" si="4"/>
        <v>#REF!</v>
      </c>
    </row>
    <row r="112" ht="15.75" customHeight="1">
      <c r="A112" s="197" t="str">
        <f>Seeds!AB112</f>
        <v>M6-NyO-11a-I-2</v>
      </c>
      <c r="B112" s="197" t="str">
        <f t="shared" ref="B112:C112" si="113">#REF!</f>
        <v>#REF!</v>
      </c>
      <c r="C112" s="197" t="str">
        <f t="shared" si="113"/>
        <v>#REF!</v>
      </c>
      <c r="D112" s="197" t="str">
        <f t="shared" si="4"/>
        <v>#REF!</v>
      </c>
    </row>
    <row r="113" ht="15.75" customHeight="1">
      <c r="A113" s="197" t="str">
        <f>Seeds!AB113</f>
        <v>M6-NyO-11a-E-1</v>
      </c>
      <c r="B113" s="197" t="str">
        <f t="shared" ref="B113:C113" si="114">#REF!</f>
        <v>#REF!</v>
      </c>
      <c r="C113" s="197" t="str">
        <f t="shared" si="114"/>
        <v>#REF!</v>
      </c>
      <c r="D113" s="197" t="str">
        <f t="shared" si="4"/>
        <v>#REF!</v>
      </c>
    </row>
    <row r="114" ht="15.75" customHeight="1">
      <c r="A114" s="197" t="str">
        <f>Seeds!AB114</f>
        <v>M6-NyO-11a-E-2</v>
      </c>
      <c r="B114" s="197" t="str">
        <f t="shared" ref="B114:C114" si="115">#REF!</f>
        <v>#REF!</v>
      </c>
      <c r="C114" s="197" t="str">
        <f t="shared" si="115"/>
        <v>#REF!</v>
      </c>
      <c r="D114" s="197" t="str">
        <f t="shared" si="4"/>
        <v>#REF!</v>
      </c>
    </row>
    <row r="115" ht="15.75" customHeight="1">
      <c r="A115" s="197" t="str">
        <f>Seeds!AB115</f>
        <v>M6-NyO-12a-I-1</v>
      </c>
      <c r="B115" s="197" t="str">
        <f t="shared" ref="B115:C115" si="116">#REF!</f>
        <v>#REF!</v>
      </c>
      <c r="C115" s="197" t="str">
        <f t="shared" si="116"/>
        <v>#REF!</v>
      </c>
      <c r="D115" s="197" t="str">
        <f t="shared" si="4"/>
        <v>#REF!</v>
      </c>
    </row>
    <row r="116" ht="15.75" customHeight="1">
      <c r="A116" s="197" t="str">
        <f>Seeds!AB116</f>
        <v>M6-NyO-12a-E-1</v>
      </c>
      <c r="B116" s="197" t="str">
        <f t="shared" ref="B116:C116" si="117">#REF!</f>
        <v>#REF!</v>
      </c>
      <c r="C116" s="197" t="str">
        <f t="shared" si="117"/>
        <v>#REF!</v>
      </c>
      <c r="D116" s="197" t="str">
        <f t="shared" si="4"/>
        <v>#REF!</v>
      </c>
    </row>
    <row r="117" ht="15.75" customHeight="1">
      <c r="A117" s="197" t="str">
        <f>Seeds!AB117</f>
        <v>M6-NyO-12a-A-1</v>
      </c>
      <c r="B117" s="197" t="str">
        <f t="shared" ref="B117:C117" si="118">#REF!</f>
        <v>#REF!</v>
      </c>
      <c r="C117" s="197" t="str">
        <f t="shared" si="118"/>
        <v>#REF!</v>
      </c>
      <c r="D117" s="197" t="str">
        <f t="shared" si="4"/>
        <v>#REF!</v>
      </c>
    </row>
    <row r="118" ht="15.75" customHeight="1">
      <c r="A118" s="197" t="str">
        <f>Seeds!AB118</f>
        <v>M6-NyO-12a-A-2</v>
      </c>
      <c r="B118" s="197" t="str">
        <f t="shared" ref="B118:C118" si="119">#REF!</f>
        <v>#REF!</v>
      </c>
      <c r="C118" s="197" t="str">
        <f t="shared" si="119"/>
        <v>#REF!</v>
      </c>
      <c r="D118" s="197" t="str">
        <f t="shared" si="4"/>
        <v>#REF!</v>
      </c>
    </row>
    <row r="119" ht="15.75" customHeight="1">
      <c r="A119" s="197" t="str">
        <f>Seeds!AB119</f>
        <v>M6-NyO-12a-A-3</v>
      </c>
      <c r="B119" s="197" t="str">
        <f t="shared" ref="B119:C119" si="120">#REF!</f>
        <v>#REF!</v>
      </c>
      <c r="C119" s="197" t="str">
        <f t="shared" si="120"/>
        <v>#REF!</v>
      </c>
      <c r="D119" s="197" t="str">
        <f t="shared" si="4"/>
        <v>#REF!</v>
      </c>
    </row>
    <row r="120" ht="15.75" customHeight="1">
      <c r="A120" s="197" t="str">
        <f>Seeds!AB120</f>
        <v>M6-NyO-13a-I-1</v>
      </c>
      <c r="B120" s="197" t="str">
        <f t="shared" ref="B120:C120" si="121">#REF!</f>
        <v>#REF!</v>
      </c>
      <c r="C120" s="197" t="str">
        <f t="shared" si="121"/>
        <v>#REF!</v>
      </c>
      <c r="D120" s="197" t="str">
        <f t="shared" si="4"/>
        <v>#REF!</v>
      </c>
    </row>
    <row r="121" ht="15.75" customHeight="1">
      <c r="A121" s="197" t="str">
        <f>Seeds!AB121</f>
        <v>M6-NyO-13a-E-1</v>
      </c>
      <c r="B121" s="197" t="str">
        <f t="shared" ref="B121:C121" si="122">#REF!</f>
        <v>#REF!</v>
      </c>
      <c r="C121" s="197" t="str">
        <f t="shared" si="122"/>
        <v>#REF!</v>
      </c>
      <c r="D121" s="197" t="str">
        <f t="shared" si="4"/>
        <v>#REF!</v>
      </c>
    </row>
    <row r="122" ht="15.75" customHeight="1">
      <c r="A122" s="197" t="str">
        <f>Seeds!AB122</f>
        <v>M6-NyO-13a-A-1</v>
      </c>
      <c r="B122" s="197" t="str">
        <f t="shared" ref="B122:C122" si="123">#REF!</f>
        <v>#REF!</v>
      </c>
      <c r="C122" s="197" t="str">
        <f t="shared" si="123"/>
        <v>#REF!</v>
      </c>
      <c r="D122" s="197" t="str">
        <f t="shared" si="4"/>
        <v>#REF!</v>
      </c>
    </row>
    <row r="123" ht="15.75" customHeight="1">
      <c r="A123" s="197" t="str">
        <f>Seeds!AB123</f>
        <v>M6-NyO-13a-A-2</v>
      </c>
      <c r="B123" s="197" t="str">
        <f t="shared" ref="B123:C123" si="124">#REF!</f>
        <v>#REF!</v>
      </c>
      <c r="C123" s="197" t="str">
        <f t="shared" si="124"/>
        <v>#REF!</v>
      </c>
      <c r="D123" s="197" t="str">
        <f t="shared" si="4"/>
        <v>#REF!</v>
      </c>
    </row>
    <row r="124" ht="15.75" customHeight="1">
      <c r="A124" s="197" t="str">
        <f>Seeds!AB124</f>
        <v>M6-NyO-13a-A-3</v>
      </c>
      <c r="B124" s="197" t="str">
        <f t="shared" ref="B124:C124" si="125">#REF!</f>
        <v>#REF!</v>
      </c>
      <c r="C124" s="197" t="str">
        <f t="shared" si="125"/>
        <v>#REF!</v>
      </c>
      <c r="D124" s="197" t="str">
        <f t="shared" si="4"/>
        <v>#REF!</v>
      </c>
    </row>
    <row r="125" ht="15.75" customHeight="1">
      <c r="A125" s="197" t="str">
        <f>Seeds!AB125</f>
        <v>M6-NyO-14a-I-1</v>
      </c>
      <c r="B125" s="197" t="str">
        <f t="shared" ref="B125:C125" si="126">#REF!</f>
        <v>#REF!</v>
      </c>
      <c r="C125" s="197" t="str">
        <f t="shared" si="126"/>
        <v>#REF!</v>
      </c>
      <c r="D125" s="197" t="str">
        <f t="shared" si="4"/>
        <v>#REF!</v>
      </c>
    </row>
    <row r="126" ht="15.75" customHeight="1">
      <c r="A126" s="197" t="str">
        <f>Seeds!AB126</f>
        <v>M6-NyO-14a-I-2</v>
      </c>
      <c r="B126" s="197" t="str">
        <f t="shared" ref="B126:C126" si="127">#REF!</f>
        <v>#REF!</v>
      </c>
      <c r="C126" s="197" t="str">
        <f t="shared" si="127"/>
        <v>#REF!</v>
      </c>
      <c r="D126" s="197" t="str">
        <f t="shared" si="4"/>
        <v>#REF!</v>
      </c>
    </row>
    <row r="127" ht="15.75" customHeight="1">
      <c r="A127" s="197" t="str">
        <f>Seeds!AB127</f>
        <v>M6-NyO-14a-E-1</v>
      </c>
      <c r="B127" s="197" t="str">
        <f t="shared" ref="B127:C127" si="128">#REF!</f>
        <v>#REF!</v>
      </c>
      <c r="C127" s="197" t="str">
        <f t="shared" si="128"/>
        <v>#REF!</v>
      </c>
      <c r="D127" s="197" t="str">
        <f t="shared" si="4"/>
        <v>#REF!</v>
      </c>
    </row>
    <row r="128" ht="15.75" customHeight="1">
      <c r="A128" s="197" t="str">
        <f>Seeds!AB128</f>
        <v>M6-NyO-14a-E-2</v>
      </c>
      <c r="B128" s="197" t="str">
        <f t="shared" ref="B128:C128" si="129">#REF!</f>
        <v>#REF!</v>
      </c>
      <c r="C128" s="197" t="str">
        <f t="shared" si="129"/>
        <v>#REF!</v>
      </c>
      <c r="D128" s="197" t="str">
        <f t="shared" si="4"/>
        <v>#REF!</v>
      </c>
    </row>
    <row r="129" ht="15.75" customHeight="1">
      <c r="A129" s="197" t="str">
        <f>Seeds!AB129</f>
        <v>M6-NyO-14a-A-1</v>
      </c>
      <c r="B129" s="197" t="str">
        <f t="shared" ref="B129:C129" si="130">#REF!</f>
        <v>#REF!</v>
      </c>
      <c r="C129" s="197" t="str">
        <f t="shared" si="130"/>
        <v>#REF!</v>
      </c>
      <c r="D129" s="197" t="str">
        <f t="shared" si="4"/>
        <v>#REF!</v>
      </c>
    </row>
    <row r="130" ht="15.75" customHeight="1">
      <c r="A130" s="197" t="str">
        <f>Seeds!AB130</f>
        <v>M6-NyO-14a-A-2</v>
      </c>
      <c r="B130" s="197" t="str">
        <f t="shared" ref="B130:C130" si="131">#REF!</f>
        <v>#REF!</v>
      </c>
      <c r="C130" s="197" t="str">
        <f t="shared" si="131"/>
        <v>#REF!</v>
      </c>
      <c r="D130" s="197" t="str">
        <f t="shared" si="4"/>
        <v>#REF!</v>
      </c>
    </row>
    <row r="131" ht="15.75" customHeight="1">
      <c r="A131" s="197" t="str">
        <f>Seeds!AB131</f>
        <v>M6-NyO-14a-A-3</v>
      </c>
      <c r="B131" s="197" t="str">
        <f t="shared" ref="B131:C131" si="132">#REF!</f>
        <v>#REF!</v>
      </c>
      <c r="C131" s="197" t="str">
        <f t="shared" si="132"/>
        <v>#REF!</v>
      </c>
      <c r="D131" s="197" t="str">
        <f t="shared" si="4"/>
        <v>#REF!</v>
      </c>
    </row>
    <row r="132" ht="15.75" customHeight="1">
      <c r="A132" s="197" t="str">
        <f>Seeds!AB132</f>
        <v>M6-NyO-15a-I-1</v>
      </c>
      <c r="B132" s="197" t="str">
        <f t="shared" ref="B132:C132" si="133">#REF!</f>
        <v>#REF!</v>
      </c>
      <c r="C132" s="197" t="str">
        <f t="shared" si="133"/>
        <v>#REF!</v>
      </c>
      <c r="D132" s="197" t="str">
        <f t="shared" si="4"/>
        <v>#REF!</v>
      </c>
    </row>
    <row r="133" ht="15.75" customHeight="1">
      <c r="A133" s="197" t="str">
        <f>Seeds!AB133</f>
        <v>M6-NyO-15a-E-1</v>
      </c>
      <c r="B133" s="197" t="str">
        <f t="shared" ref="B133:C133" si="134">#REF!</f>
        <v>#REF!</v>
      </c>
      <c r="C133" s="197" t="str">
        <f t="shared" si="134"/>
        <v>#REF!</v>
      </c>
      <c r="D133" s="197" t="str">
        <f t="shared" si="4"/>
        <v>#REF!</v>
      </c>
    </row>
    <row r="134" ht="15.75" customHeight="1">
      <c r="A134" s="197" t="str">
        <f>Seeds!AB134</f>
        <v>M6-NyO-15a-A-1</v>
      </c>
      <c r="B134" s="197" t="str">
        <f t="shared" ref="B134:C134" si="135">#REF!</f>
        <v>#REF!</v>
      </c>
      <c r="C134" s="197" t="str">
        <f t="shared" si="135"/>
        <v>#REF!</v>
      </c>
      <c r="D134" s="197" t="str">
        <f t="shared" si="4"/>
        <v>#REF!</v>
      </c>
    </row>
    <row r="135" ht="15.75" customHeight="1">
      <c r="A135" s="197" t="str">
        <f>Seeds!AB135</f>
        <v>M6-NyO-15a-A-2</v>
      </c>
      <c r="B135" s="197" t="str">
        <f t="shared" ref="B135:C135" si="136">#REF!</f>
        <v>#REF!</v>
      </c>
      <c r="C135" s="197" t="str">
        <f t="shared" si="136"/>
        <v>#REF!</v>
      </c>
      <c r="D135" s="197" t="str">
        <f t="shared" si="4"/>
        <v>#REF!</v>
      </c>
    </row>
    <row r="136" ht="15.75" customHeight="1">
      <c r="A136" s="197" t="str">
        <f>Seeds!AB136</f>
        <v>M6-NyO-15a-A-3</v>
      </c>
      <c r="B136" s="197" t="str">
        <f t="shared" ref="B136:C136" si="137">#REF!</f>
        <v>#REF!</v>
      </c>
      <c r="C136" s="197" t="str">
        <f t="shared" si="137"/>
        <v>#REF!</v>
      </c>
      <c r="D136" s="197" t="str">
        <f t="shared" si="4"/>
        <v>#REF!</v>
      </c>
    </row>
    <row r="137" ht="15.75" customHeight="1">
      <c r="A137" s="197" t="str">
        <f>Seeds!AB137</f>
        <v>M6-NyO-62a-I-1</v>
      </c>
      <c r="B137" s="197" t="str">
        <f t="shared" ref="B137:C137" si="138">#REF!</f>
        <v>#REF!</v>
      </c>
      <c r="C137" s="197" t="str">
        <f t="shared" si="138"/>
        <v>#REF!</v>
      </c>
      <c r="D137" s="197" t="str">
        <f t="shared" si="4"/>
        <v>#REF!</v>
      </c>
    </row>
    <row r="138" ht="15.75" customHeight="1">
      <c r="A138" s="197" t="str">
        <f>Seeds!AB138</f>
        <v>M6-NyO-62a-E-1</v>
      </c>
      <c r="B138" s="197" t="str">
        <f t="shared" ref="B138:C138" si="139">#REF!</f>
        <v>#REF!</v>
      </c>
      <c r="C138" s="197" t="str">
        <f t="shared" si="139"/>
        <v>#REF!</v>
      </c>
      <c r="D138" s="197" t="str">
        <f t="shared" si="4"/>
        <v>#REF!</v>
      </c>
    </row>
    <row r="139" ht="15.75" customHeight="1">
      <c r="A139" s="197" t="str">
        <f>Seeds!AB139</f>
        <v>M6-NyO-16a-I-1</v>
      </c>
      <c r="B139" s="197" t="str">
        <f t="shared" ref="B139:C139" si="140">#REF!</f>
        <v>#REF!</v>
      </c>
      <c r="C139" s="197" t="str">
        <f t="shared" si="140"/>
        <v>#REF!</v>
      </c>
      <c r="D139" s="197" t="str">
        <f t="shared" si="4"/>
        <v>#REF!</v>
      </c>
    </row>
    <row r="140" ht="15.75" customHeight="1">
      <c r="A140" s="197" t="str">
        <f>Seeds!AB140</f>
        <v>M6-NyO-16a-I-2</v>
      </c>
      <c r="B140" s="197" t="str">
        <f t="shared" ref="B140:C140" si="141">#REF!</f>
        <v>#REF!</v>
      </c>
      <c r="C140" s="197" t="str">
        <f t="shared" si="141"/>
        <v>#REF!</v>
      </c>
      <c r="D140" s="197" t="str">
        <f t="shared" si="4"/>
        <v>#REF!</v>
      </c>
    </row>
    <row r="141" ht="15.75" customHeight="1">
      <c r="A141" s="197" t="str">
        <f>Seeds!AB141</f>
        <v>M6-NyO-16a-E-1</v>
      </c>
      <c r="B141" s="197" t="str">
        <f t="shared" ref="B141:C141" si="142">#REF!</f>
        <v>#REF!</v>
      </c>
      <c r="C141" s="197" t="str">
        <f t="shared" si="142"/>
        <v>#REF!</v>
      </c>
      <c r="D141" s="197" t="str">
        <f t="shared" si="4"/>
        <v>#REF!</v>
      </c>
    </row>
    <row r="142" ht="15.75" customHeight="1">
      <c r="A142" s="197" t="str">
        <f>Seeds!AB142</f>
        <v>M6-NyO-16b-I-1</v>
      </c>
      <c r="B142" s="197" t="str">
        <f t="shared" ref="B142:C142" si="143">#REF!</f>
        <v>#REF!</v>
      </c>
      <c r="C142" s="197" t="str">
        <f t="shared" si="143"/>
        <v>#REF!</v>
      </c>
      <c r="D142" s="197" t="str">
        <f t="shared" si="4"/>
        <v>#REF!</v>
      </c>
    </row>
    <row r="143" ht="15.75" customHeight="1">
      <c r="A143" s="197" t="str">
        <f>Seeds!AB143</f>
        <v>M6-NyO-16b-E-1</v>
      </c>
      <c r="B143" s="197" t="str">
        <f t="shared" ref="B143:C143" si="144">#REF!</f>
        <v>#REF!</v>
      </c>
      <c r="C143" s="197" t="str">
        <f t="shared" si="144"/>
        <v>#REF!</v>
      </c>
      <c r="D143" s="197" t="str">
        <f t="shared" si="4"/>
        <v>#REF!</v>
      </c>
    </row>
    <row r="144" ht="15.75" customHeight="1">
      <c r="A144" s="197" t="str">
        <f>Seeds!AB144</f>
        <v>M6-NyO-16b-A-1</v>
      </c>
      <c r="B144" s="197" t="str">
        <f t="shared" ref="B144:C144" si="145">#REF!</f>
        <v>#REF!</v>
      </c>
      <c r="C144" s="197" t="str">
        <f t="shared" si="145"/>
        <v>#REF!</v>
      </c>
      <c r="D144" s="197" t="str">
        <f t="shared" si="4"/>
        <v>#REF!</v>
      </c>
    </row>
    <row r="145" ht="15.75" customHeight="1">
      <c r="A145" s="197" t="str">
        <f>Seeds!AB145</f>
        <v>M6-NyO-16b-A-2</v>
      </c>
      <c r="B145" s="197" t="str">
        <f t="shared" ref="B145:C145" si="146">#REF!</f>
        <v>#REF!</v>
      </c>
      <c r="C145" s="197" t="str">
        <f t="shared" si="146"/>
        <v>#REF!</v>
      </c>
      <c r="D145" s="197" t="str">
        <f t="shared" si="4"/>
        <v>#REF!</v>
      </c>
    </row>
    <row r="146" ht="15.75" customHeight="1">
      <c r="A146" s="197" t="str">
        <f>Seeds!AB146</f>
        <v>M6-NyO-16b-A-3</v>
      </c>
      <c r="B146" s="197" t="str">
        <f t="shared" ref="B146:C146" si="147">#REF!</f>
        <v>#REF!</v>
      </c>
      <c r="C146" s="197" t="str">
        <f t="shared" si="147"/>
        <v>#REF!</v>
      </c>
      <c r="D146" s="197" t="str">
        <f t="shared" si="4"/>
        <v>#REF!</v>
      </c>
    </row>
    <row r="147" ht="15.75" customHeight="1">
      <c r="A147" s="197" t="str">
        <f>Seeds!AB147</f>
        <v>M6-NyO-17c-I-1</v>
      </c>
      <c r="B147" s="197" t="str">
        <f t="shared" ref="B147:C147" si="148">#REF!</f>
        <v>#REF!</v>
      </c>
      <c r="C147" s="197" t="str">
        <f t="shared" si="148"/>
        <v>#REF!</v>
      </c>
      <c r="D147" s="197" t="str">
        <f t="shared" si="4"/>
        <v>#REF!</v>
      </c>
    </row>
    <row r="148" ht="15.75" customHeight="1">
      <c r="A148" s="197" t="str">
        <f>Seeds!AB148</f>
        <v>M6-NyO-17c-E-1</v>
      </c>
      <c r="B148" s="197" t="str">
        <f t="shared" ref="B148:C148" si="149">#REF!</f>
        <v>#REF!</v>
      </c>
      <c r="C148" s="197" t="str">
        <f t="shared" si="149"/>
        <v>#REF!</v>
      </c>
      <c r="D148" s="197" t="str">
        <f t="shared" si="4"/>
        <v>#REF!</v>
      </c>
    </row>
    <row r="149" ht="15.75" customHeight="1">
      <c r="A149" s="197" t="str">
        <f>Seeds!AB149</f>
        <v>M6-NyO-17c-A-1</v>
      </c>
      <c r="B149" s="197" t="str">
        <f t="shared" ref="B149:C149" si="150">#REF!</f>
        <v>#REF!</v>
      </c>
      <c r="C149" s="197" t="str">
        <f t="shared" si="150"/>
        <v>#REF!</v>
      </c>
      <c r="D149" s="197" t="str">
        <f t="shared" si="4"/>
        <v>#REF!</v>
      </c>
    </row>
    <row r="150" ht="15.75" customHeight="1">
      <c r="A150" s="197" t="str">
        <f>Seeds!AB150</f>
        <v>M6-NyO-17c-A-2</v>
      </c>
      <c r="B150" s="197" t="str">
        <f t="shared" ref="B150:C150" si="151">#REF!</f>
        <v>#REF!</v>
      </c>
      <c r="C150" s="197" t="str">
        <f t="shared" si="151"/>
        <v>#REF!</v>
      </c>
      <c r="D150" s="197" t="str">
        <f t="shared" si="4"/>
        <v>#REF!</v>
      </c>
    </row>
    <row r="151" ht="15.75" customHeight="1">
      <c r="A151" s="197" t="str">
        <f>Seeds!AB151</f>
        <v>M6-NyO-17c-A-3</v>
      </c>
      <c r="B151" s="197" t="str">
        <f t="shared" ref="B151:C151" si="152">#REF!</f>
        <v>#REF!</v>
      </c>
      <c r="C151" s="197" t="str">
        <f t="shared" si="152"/>
        <v>#REF!</v>
      </c>
      <c r="D151" s="197" t="str">
        <f t="shared" si="4"/>
        <v>#REF!</v>
      </c>
    </row>
    <row r="152" ht="15.75" customHeight="1">
      <c r="A152" s="197" t="str">
        <f>Seeds!AB152</f>
        <v>M6-NyO-18a-I-1</v>
      </c>
      <c r="B152" s="197" t="str">
        <f t="shared" ref="B152:C152" si="153">#REF!</f>
        <v>#REF!</v>
      </c>
      <c r="C152" s="197" t="str">
        <f t="shared" si="153"/>
        <v>#REF!</v>
      </c>
      <c r="D152" s="197" t="str">
        <f t="shared" si="4"/>
        <v>#REF!</v>
      </c>
    </row>
    <row r="153" ht="15.75" customHeight="1">
      <c r="A153" s="197" t="str">
        <f>Seeds!AB153</f>
        <v>M6-NyO-18a-E-1</v>
      </c>
      <c r="B153" s="197" t="str">
        <f t="shared" ref="B153:C153" si="154">#REF!</f>
        <v>#REF!</v>
      </c>
      <c r="C153" s="197" t="str">
        <f t="shared" si="154"/>
        <v>#REF!</v>
      </c>
      <c r="D153" s="197" t="str">
        <f t="shared" si="4"/>
        <v>#REF!</v>
      </c>
    </row>
    <row r="154" ht="15.75" customHeight="1">
      <c r="A154" s="197" t="str">
        <f>Seeds!AB154</f>
        <v>M6-NyO-18a-A-1</v>
      </c>
      <c r="B154" s="197" t="str">
        <f t="shared" ref="B154:C154" si="155">#REF!</f>
        <v>#REF!</v>
      </c>
      <c r="C154" s="197" t="str">
        <f t="shared" si="155"/>
        <v>#REF!</v>
      </c>
      <c r="D154" s="197" t="str">
        <f t="shared" si="4"/>
        <v>#REF!</v>
      </c>
    </row>
    <row r="155" ht="15.75" customHeight="1">
      <c r="A155" s="197" t="str">
        <f>Seeds!AB155</f>
        <v>M6-NyO-18a-A-2</v>
      </c>
      <c r="B155" s="197" t="str">
        <f t="shared" ref="B155:C155" si="156">#REF!</f>
        <v>#REF!</v>
      </c>
      <c r="C155" s="197" t="str">
        <f t="shared" si="156"/>
        <v>#REF!</v>
      </c>
      <c r="D155" s="197" t="str">
        <f t="shared" si="4"/>
        <v>#REF!</v>
      </c>
    </row>
    <row r="156" ht="15.75" customHeight="1">
      <c r="A156" s="197" t="str">
        <f>Seeds!AB156</f>
        <v>M6-NyO-18a-A-3</v>
      </c>
      <c r="B156" s="197" t="str">
        <f t="shared" ref="B156:C156" si="157">#REF!</f>
        <v>#REF!</v>
      </c>
      <c r="C156" s="197" t="str">
        <f t="shared" si="157"/>
        <v>#REF!</v>
      </c>
      <c r="D156" s="197" t="str">
        <f t="shared" si="4"/>
        <v>#REF!</v>
      </c>
    </row>
    <row r="157" ht="15.75" customHeight="1">
      <c r="A157" s="197" t="str">
        <f>Seeds!AB157</f>
        <v>M6-NyO-18b-I-1</v>
      </c>
      <c r="B157" s="197" t="str">
        <f t="shared" ref="B157:C157" si="158">#REF!</f>
        <v>#REF!</v>
      </c>
      <c r="C157" s="197" t="str">
        <f t="shared" si="158"/>
        <v>#REF!</v>
      </c>
      <c r="D157" s="197" t="str">
        <f t="shared" si="4"/>
        <v>#REF!</v>
      </c>
    </row>
    <row r="158" ht="15.75" customHeight="1">
      <c r="A158" s="197" t="str">
        <f>Seeds!AB158</f>
        <v>M6-NyO-18b-E-1</v>
      </c>
      <c r="B158" s="197" t="str">
        <f t="shared" ref="B158:C158" si="159">#REF!</f>
        <v>#REF!</v>
      </c>
      <c r="C158" s="197" t="str">
        <f t="shared" si="159"/>
        <v>#REF!</v>
      </c>
      <c r="D158" s="197" t="str">
        <f t="shared" si="4"/>
        <v>#REF!</v>
      </c>
    </row>
    <row r="159" ht="15.75" customHeight="1">
      <c r="A159" s="197" t="str">
        <f>Seeds!AB159</f>
        <v>M6-NyO-18b-A-1</v>
      </c>
      <c r="B159" s="197" t="str">
        <f t="shared" ref="B159:C159" si="160">#REF!</f>
        <v>#REF!</v>
      </c>
      <c r="C159" s="197" t="str">
        <f t="shared" si="160"/>
        <v>#REF!</v>
      </c>
      <c r="D159" s="197" t="str">
        <f t="shared" si="4"/>
        <v>#REF!</v>
      </c>
    </row>
    <row r="160" ht="15.75" customHeight="1">
      <c r="A160" s="197" t="str">
        <f>Seeds!AB160</f>
        <v>M6-NyO-18b-A-2</v>
      </c>
      <c r="B160" s="197" t="str">
        <f t="shared" ref="B160:C160" si="161">#REF!</f>
        <v>#REF!</v>
      </c>
      <c r="C160" s="197" t="str">
        <f t="shared" si="161"/>
        <v>#REF!</v>
      </c>
      <c r="D160" s="197" t="str">
        <f t="shared" si="4"/>
        <v>#REF!</v>
      </c>
    </row>
    <row r="161" ht="15.75" customHeight="1">
      <c r="A161" s="197" t="str">
        <f>Seeds!AB161</f>
        <v>M6-NyO-18b-A-3</v>
      </c>
      <c r="B161" s="197" t="str">
        <f t="shared" ref="B161:C161" si="162">#REF!</f>
        <v>#REF!</v>
      </c>
      <c r="C161" s="197" t="str">
        <f t="shared" si="162"/>
        <v>#REF!</v>
      </c>
      <c r="D161" s="197" t="str">
        <f t="shared" si="4"/>
        <v>#REF!</v>
      </c>
    </row>
    <row r="162" ht="15.75" customHeight="1">
      <c r="A162" s="197" t="str">
        <f t="shared" ref="A162:C162" si="163">#REF!</f>
        <v>#REF!</v>
      </c>
      <c r="B162" s="197" t="str">
        <f t="shared" si="163"/>
        <v>#REF!</v>
      </c>
      <c r="C162" s="197" t="str">
        <f t="shared" si="163"/>
        <v>#REF!</v>
      </c>
      <c r="D162" s="197" t="str">
        <f t="shared" si="4"/>
        <v>#REF!</v>
      </c>
    </row>
    <row r="163" ht="15.75" customHeight="1">
      <c r="A163" s="197" t="str">
        <f t="shared" ref="A163:C163" si="164">#REF!</f>
        <v>#REF!</v>
      </c>
      <c r="B163" s="197" t="str">
        <f t="shared" si="164"/>
        <v>#REF!</v>
      </c>
      <c r="C163" s="197" t="str">
        <f t="shared" si="164"/>
        <v>#REF!</v>
      </c>
      <c r="D163" s="197" t="str">
        <f t="shared" si="4"/>
        <v>#REF!</v>
      </c>
    </row>
    <row r="164" ht="15.75" customHeight="1">
      <c r="A164" s="197" t="str">
        <f t="shared" ref="A164:C164" si="165">#REF!</f>
        <v>#REF!</v>
      </c>
      <c r="B164" s="197" t="str">
        <f t="shared" si="165"/>
        <v>#REF!</v>
      </c>
      <c r="C164" s="197" t="str">
        <f t="shared" si="165"/>
        <v>#REF!</v>
      </c>
      <c r="D164" s="197" t="str">
        <f t="shared" si="4"/>
        <v>#REF!</v>
      </c>
    </row>
    <row r="165" ht="15.75" customHeight="1">
      <c r="A165" s="197" t="str">
        <f t="shared" ref="A165:C165" si="166">#REF!</f>
        <v>#REF!</v>
      </c>
      <c r="B165" s="197" t="str">
        <f t="shared" si="166"/>
        <v>#REF!</v>
      </c>
      <c r="C165" s="197" t="str">
        <f t="shared" si="166"/>
        <v>#REF!</v>
      </c>
      <c r="D165" s="197" t="str">
        <f t="shared" si="4"/>
        <v>#REF!</v>
      </c>
    </row>
    <row r="166" ht="15.75" customHeight="1">
      <c r="A166" s="197" t="str">
        <f t="shared" ref="A166:C166" si="167">#REF!</f>
        <v>#REF!</v>
      </c>
      <c r="B166" s="197" t="str">
        <f t="shared" si="167"/>
        <v>#REF!</v>
      </c>
      <c r="C166" s="197" t="str">
        <f t="shared" si="167"/>
        <v>#REF!</v>
      </c>
      <c r="D166" s="197" t="str">
        <f t="shared" si="4"/>
        <v>#REF!</v>
      </c>
    </row>
    <row r="167" ht="15.75" customHeight="1">
      <c r="A167" s="197" t="str">
        <f t="shared" ref="A167:C167" si="168">#REF!</f>
        <v>#REF!</v>
      </c>
      <c r="B167" s="197" t="str">
        <f t="shared" si="168"/>
        <v>#REF!</v>
      </c>
      <c r="C167" s="197" t="str">
        <f t="shared" si="168"/>
        <v>#REF!</v>
      </c>
      <c r="D167" s="197" t="str">
        <f t="shared" si="4"/>
        <v>#REF!</v>
      </c>
    </row>
    <row r="168" ht="15.75" customHeight="1">
      <c r="A168" s="197" t="str">
        <f t="shared" ref="A168:C168" si="169">#REF!</f>
        <v>#REF!</v>
      </c>
      <c r="B168" s="197" t="str">
        <f t="shared" si="169"/>
        <v>#REF!</v>
      </c>
      <c r="C168" s="197" t="str">
        <f t="shared" si="169"/>
        <v>#REF!</v>
      </c>
      <c r="D168" s="197" t="str">
        <f t="shared" si="4"/>
        <v>#REF!</v>
      </c>
    </row>
    <row r="169" ht="15.75" customHeight="1">
      <c r="A169" s="197" t="str">
        <f t="shared" ref="A169:C169" si="170">#REF!</f>
        <v>#REF!</v>
      </c>
      <c r="B169" s="197" t="str">
        <f t="shared" si="170"/>
        <v>#REF!</v>
      </c>
      <c r="C169" s="197" t="str">
        <f t="shared" si="170"/>
        <v>#REF!</v>
      </c>
      <c r="D169" s="197" t="str">
        <f t="shared" si="4"/>
        <v>#REF!</v>
      </c>
    </row>
    <row r="170" ht="15.75" customHeight="1">
      <c r="A170" s="197" t="str">
        <f t="shared" ref="A170:C170" si="171">#REF!</f>
        <v>#REF!</v>
      </c>
      <c r="B170" s="197" t="str">
        <f t="shared" si="171"/>
        <v>#REF!</v>
      </c>
      <c r="C170" s="197" t="str">
        <f t="shared" si="171"/>
        <v>#REF!</v>
      </c>
      <c r="D170" s="197" t="str">
        <f t="shared" si="4"/>
        <v>#REF!</v>
      </c>
    </row>
    <row r="171" ht="15.75" customHeight="1">
      <c r="A171" s="197" t="str">
        <f t="shared" ref="A171:C171" si="172">#REF!</f>
        <v>#REF!</v>
      </c>
      <c r="B171" s="197" t="str">
        <f t="shared" si="172"/>
        <v>#REF!</v>
      </c>
      <c r="C171" s="197" t="str">
        <f t="shared" si="172"/>
        <v>#REF!</v>
      </c>
      <c r="D171" s="197" t="str">
        <f t="shared" si="4"/>
        <v>#REF!</v>
      </c>
    </row>
    <row r="172" ht="15.75" customHeight="1">
      <c r="A172" s="197" t="str">
        <f t="shared" ref="A172:C172" si="173">#REF!</f>
        <v>#REF!</v>
      </c>
      <c r="B172" s="197" t="str">
        <f t="shared" si="173"/>
        <v>#REF!</v>
      </c>
      <c r="C172" s="197" t="str">
        <f t="shared" si="173"/>
        <v>#REF!</v>
      </c>
      <c r="D172" s="197" t="str">
        <f t="shared" si="4"/>
        <v>#REF!</v>
      </c>
    </row>
    <row r="173" ht="15.75" customHeight="1">
      <c r="A173" s="197" t="str">
        <f t="shared" ref="A173:C173" si="174">#REF!</f>
        <v>#REF!</v>
      </c>
      <c r="B173" s="197" t="str">
        <f t="shared" si="174"/>
        <v>#REF!</v>
      </c>
      <c r="C173" s="197" t="str">
        <f t="shared" si="174"/>
        <v>#REF!</v>
      </c>
      <c r="D173" s="197" t="str">
        <f t="shared" si="4"/>
        <v>#REF!</v>
      </c>
    </row>
    <row r="174" ht="15.75" customHeight="1">
      <c r="A174" s="197" t="str">
        <f t="shared" ref="A174:C174" si="175">#REF!</f>
        <v>#REF!</v>
      </c>
      <c r="B174" s="197" t="str">
        <f t="shared" si="175"/>
        <v>#REF!</v>
      </c>
      <c r="C174" s="197" t="str">
        <f t="shared" si="175"/>
        <v>#REF!</v>
      </c>
      <c r="D174" s="197" t="str">
        <f t="shared" si="4"/>
        <v>#REF!</v>
      </c>
    </row>
    <row r="175" ht="15.75" customHeight="1">
      <c r="A175" s="197" t="str">
        <f t="shared" ref="A175:C175" si="176">#REF!</f>
        <v>#REF!</v>
      </c>
      <c r="B175" s="197" t="str">
        <f t="shared" si="176"/>
        <v>#REF!</v>
      </c>
      <c r="C175" s="197" t="str">
        <f t="shared" si="176"/>
        <v>#REF!</v>
      </c>
      <c r="D175" s="197" t="str">
        <f t="shared" si="4"/>
        <v>#REF!</v>
      </c>
    </row>
    <row r="176" ht="15.75" customHeight="1">
      <c r="A176" s="197" t="str">
        <f t="shared" ref="A176:C176" si="177">#REF!</f>
        <v>#REF!</v>
      </c>
      <c r="B176" s="197" t="str">
        <f t="shared" si="177"/>
        <v>#REF!</v>
      </c>
      <c r="C176" s="197" t="str">
        <f t="shared" si="177"/>
        <v>#REF!</v>
      </c>
      <c r="D176" s="197" t="str">
        <f t="shared" si="4"/>
        <v>#REF!</v>
      </c>
    </row>
    <row r="177" ht="15.75" customHeight="1">
      <c r="A177" s="197" t="str">
        <f>Seeds!AB162</f>
        <v>M6-NyO-22a-I-1</v>
      </c>
      <c r="B177" s="197" t="str">
        <f t="shared" ref="B177:C177" si="178">#REF!</f>
        <v>#REF!</v>
      </c>
      <c r="C177" s="197" t="str">
        <f t="shared" si="178"/>
        <v>#REF!</v>
      </c>
      <c r="D177" s="197" t="str">
        <f t="shared" si="4"/>
        <v>#REF!</v>
      </c>
    </row>
    <row r="178" ht="15.75" customHeight="1">
      <c r="A178" s="197" t="str">
        <f>Seeds!AB163</f>
        <v>M6-NyO-22a-E-1</v>
      </c>
      <c r="B178" s="197" t="str">
        <f t="shared" ref="B178:C178" si="179">#REF!</f>
        <v>#REF!</v>
      </c>
      <c r="C178" s="197" t="str">
        <f t="shared" si="179"/>
        <v>#REF!</v>
      </c>
      <c r="D178" s="197" t="str">
        <f t="shared" si="4"/>
        <v>#REF!</v>
      </c>
    </row>
    <row r="179" ht="15.75" customHeight="1">
      <c r="A179" s="197" t="str">
        <f>Seeds!AB164</f>
        <v>M6-NyO-22a-A-1</v>
      </c>
      <c r="B179" s="197" t="str">
        <f t="shared" ref="B179:C179" si="180">#REF!</f>
        <v>#REF!</v>
      </c>
      <c r="C179" s="197" t="str">
        <f t="shared" si="180"/>
        <v>#REF!</v>
      </c>
      <c r="D179" s="197" t="str">
        <f t="shared" si="4"/>
        <v>#REF!</v>
      </c>
    </row>
    <row r="180" ht="15.75" customHeight="1">
      <c r="A180" s="197" t="str">
        <f>Seeds!AB165</f>
        <v>M6-NyO-22a-A-2</v>
      </c>
      <c r="B180" s="197" t="str">
        <f t="shared" ref="B180:C180" si="181">#REF!</f>
        <v>#REF!</v>
      </c>
      <c r="C180" s="197" t="str">
        <f t="shared" si="181"/>
        <v>#REF!</v>
      </c>
      <c r="D180" s="197" t="str">
        <f t="shared" si="4"/>
        <v>#REF!</v>
      </c>
    </row>
    <row r="181" ht="15.75" customHeight="1">
      <c r="A181" s="197" t="str">
        <f>Seeds!AB166</f>
        <v>M6-NyO-22a-A-3</v>
      </c>
      <c r="B181" s="197" t="str">
        <f t="shared" ref="B181:C181" si="182">#REF!</f>
        <v>#REF!</v>
      </c>
      <c r="C181" s="197" t="str">
        <f t="shared" si="182"/>
        <v>#REF!</v>
      </c>
      <c r="D181" s="197" t="str">
        <f t="shared" si="4"/>
        <v>#REF!</v>
      </c>
    </row>
    <row r="182" ht="15.75" customHeight="1">
      <c r="A182" s="197" t="str">
        <f>Seeds!AB167</f>
        <v>M6-NyO-22b-I-1</v>
      </c>
      <c r="B182" s="197" t="str">
        <f t="shared" ref="B182:C182" si="183">#REF!</f>
        <v>#REF!</v>
      </c>
      <c r="C182" s="197" t="str">
        <f t="shared" si="183"/>
        <v>#REF!</v>
      </c>
      <c r="D182" s="197" t="str">
        <f t="shared" si="4"/>
        <v>#REF!</v>
      </c>
    </row>
    <row r="183" ht="15.75" customHeight="1">
      <c r="A183" s="197" t="str">
        <f>Seeds!AB168</f>
        <v>M6-NyO-22b-E-1</v>
      </c>
      <c r="B183" s="197" t="str">
        <f t="shared" ref="B183:C183" si="184">#REF!</f>
        <v>#REF!</v>
      </c>
      <c r="C183" s="197" t="str">
        <f t="shared" si="184"/>
        <v>#REF!</v>
      </c>
      <c r="D183" s="197" t="str">
        <f t="shared" si="4"/>
        <v>#REF!</v>
      </c>
    </row>
    <row r="184" ht="15.75" customHeight="1">
      <c r="A184" s="197" t="str">
        <f>Seeds!AB169</f>
        <v>M6-NyO-22b-A-1</v>
      </c>
      <c r="B184" s="197" t="str">
        <f t="shared" ref="B184:C184" si="185">#REF!</f>
        <v>#REF!</v>
      </c>
      <c r="C184" s="197" t="str">
        <f t="shared" si="185"/>
        <v>#REF!</v>
      </c>
      <c r="D184" s="197" t="str">
        <f t="shared" si="4"/>
        <v>#REF!</v>
      </c>
    </row>
    <row r="185" ht="15.75" customHeight="1">
      <c r="A185" s="197" t="str">
        <f>Seeds!AB170</f>
        <v>M6-NyO-22b-A-2</v>
      </c>
      <c r="B185" s="197" t="str">
        <f t="shared" ref="B185:C185" si="186">#REF!</f>
        <v>#REF!</v>
      </c>
      <c r="C185" s="197" t="str">
        <f t="shared" si="186"/>
        <v>#REF!</v>
      </c>
      <c r="D185" s="197" t="str">
        <f t="shared" si="4"/>
        <v>#REF!</v>
      </c>
    </row>
    <row r="186" ht="15.75" customHeight="1">
      <c r="A186" s="197" t="str">
        <f>Seeds!AB171</f>
        <v>M6-NyO-22b-A-3</v>
      </c>
      <c r="B186" s="197" t="str">
        <f t="shared" ref="B186:C186" si="187">#REF!</f>
        <v>#REF!</v>
      </c>
      <c r="C186" s="197" t="str">
        <f t="shared" si="187"/>
        <v>#REF!</v>
      </c>
      <c r="D186" s="197" t="str">
        <f t="shared" si="4"/>
        <v>#REF!</v>
      </c>
    </row>
    <row r="187" ht="15.75" customHeight="1">
      <c r="A187" s="197" t="str">
        <f>Seeds!AB172</f>
        <v>M6-NyO-23a-I-1</v>
      </c>
      <c r="B187" s="197" t="str">
        <f t="shared" ref="B187:C187" si="188">#REF!</f>
        <v>#REF!</v>
      </c>
      <c r="C187" s="197" t="str">
        <f t="shared" si="188"/>
        <v>#REF!</v>
      </c>
      <c r="D187" s="197" t="str">
        <f t="shared" si="4"/>
        <v>#REF!</v>
      </c>
    </row>
    <row r="188" ht="15.75" customHeight="1">
      <c r="A188" s="197" t="str">
        <f>Seeds!AB173</f>
        <v>M6-NyO-23a-I-2</v>
      </c>
      <c r="B188" s="197" t="str">
        <f t="shared" ref="B188:C188" si="189">#REF!</f>
        <v>#REF!</v>
      </c>
      <c r="C188" s="197" t="str">
        <f t="shared" si="189"/>
        <v>#REF!</v>
      </c>
      <c r="D188" s="197" t="str">
        <f t="shared" si="4"/>
        <v>#REF!</v>
      </c>
    </row>
    <row r="189" ht="15.75" customHeight="1">
      <c r="A189" s="197" t="str">
        <f>Seeds!AB174</f>
        <v>M6-NyO-23a-I-3</v>
      </c>
      <c r="B189" s="197" t="str">
        <f t="shared" ref="B189:C189" si="190">#REF!</f>
        <v>#REF!</v>
      </c>
      <c r="C189" s="197" t="str">
        <f t="shared" si="190"/>
        <v>#REF!</v>
      </c>
      <c r="D189" s="197" t="str">
        <f t="shared" si="4"/>
        <v>#REF!</v>
      </c>
    </row>
    <row r="190" ht="15.75" customHeight="1">
      <c r="A190" s="197" t="str">
        <f>Seeds!AB175</f>
        <v>M6-NyO-23a-I-4</v>
      </c>
      <c r="B190" s="197" t="str">
        <f t="shared" ref="B190:C190" si="191">#REF!</f>
        <v>#REF!</v>
      </c>
      <c r="C190" s="197" t="str">
        <f t="shared" si="191"/>
        <v>#REF!</v>
      </c>
      <c r="D190" s="197" t="str">
        <f t="shared" si="4"/>
        <v>#REF!</v>
      </c>
    </row>
    <row r="191" ht="15.75" customHeight="1">
      <c r="A191" s="197" t="str">
        <f>Seeds!AB176</f>
        <v>M6-NyO-23a-I-5</v>
      </c>
      <c r="B191" s="197" t="str">
        <f t="shared" ref="B191:C191" si="192">#REF!</f>
        <v>#REF!</v>
      </c>
      <c r="C191" s="197" t="str">
        <f t="shared" si="192"/>
        <v>#REF!</v>
      </c>
      <c r="D191" s="197" t="str">
        <f t="shared" si="4"/>
        <v>#REF!</v>
      </c>
    </row>
    <row r="192" ht="15.75" customHeight="1">
      <c r="A192" s="197" t="str">
        <f>Seeds!AB177</f>
        <v>M6-NyO-23a-E-1</v>
      </c>
      <c r="B192" s="197" t="str">
        <f t="shared" ref="B192:C192" si="193">#REF!</f>
        <v>#REF!</v>
      </c>
      <c r="C192" s="197" t="str">
        <f t="shared" si="193"/>
        <v>#REF!</v>
      </c>
      <c r="D192" s="197" t="str">
        <f t="shared" si="4"/>
        <v>#REF!</v>
      </c>
    </row>
    <row r="193" ht="15.75" customHeight="1">
      <c r="A193" s="197" t="str">
        <f>Seeds!AB178</f>
        <v>M6-NyO-23a-E-2</v>
      </c>
      <c r="B193" s="197" t="str">
        <f t="shared" ref="B193:C193" si="194">#REF!</f>
        <v>#REF!</v>
      </c>
      <c r="C193" s="197" t="str">
        <f t="shared" si="194"/>
        <v>#REF!</v>
      </c>
      <c r="D193" s="197" t="str">
        <f t="shared" si="4"/>
        <v>#REF!</v>
      </c>
    </row>
    <row r="194" ht="15.75" customHeight="1">
      <c r="A194" s="197" t="str">
        <f>Seeds!AB179</f>
        <v>M6-NyO-23a-E-3</v>
      </c>
      <c r="B194" s="197" t="str">
        <f t="shared" ref="B194:C194" si="195">#REF!</f>
        <v>#REF!</v>
      </c>
      <c r="C194" s="197" t="str">
        <f t="shared" si="195"/>
        <v>#REF!</v>
      </c>
      <c r="D194" s="197" t="str">
        <f t="shared" si="4"/>
        <v>#REF!</v>
      </c>
    </row>
    <row r="195" ht="15.75" customHeight="1">
      <c r="A195" s="197" t="str">
        <f>Seeds!AB180</f>
        <v>M6-NyO-23a-E-4</v>
      </c>
      <c r="B195" s="197" t="str">
        <f t="shared" ref="B195:C195" si="196">#REF!</f>
        <v>#REF!</v>
      </c>
      <c r="C195" s="197" t="str">
        <f t="shared" si="196"/>
        <v>#REF!</v>
      </c>
      <c r="D195" s="197" t="str">
        <f t="shared" si="4"/>
        <v>#REF!</v>
      </c>
    </row>
    <row r="196" ht="15.75" customHeight="1">
      <c r="A196" s="197" t="str">
        <f>Seeds!AB181</f>
        <v>M6-NyO-23a-E-5</v>
      </c>
      <c r="B196" s="197" t="str">
        <f t="shared" ref="B196:C196" si="197">#REF!</f>
        <v>#REF!</v>
      </c>
      <c r="C196" s="197" t="str">
        <f t="shared" si="197"/>
        <v>#REF!</v>
      </c>
      <c r="D196" s="197" t="str">
        <f t="shared" si="4"/>
        <v>#REF!</v>
      </c>
    </row>
    <row r="197" ht="15.75" customHeight="1">
      <c r="A197" s="197" t="str">
        <f>Seeds!AB182</f>
        <v>M6-NyO-24a-I-1</v>
      </c>
      <c r="B197" s="197" t="str">
        <f t="shared" ref="B197:C197" si="198">#REF!</f>
        <v>#REF!</v>
      </c>
      <c r="C197" s="197" t="str">
        <f t="shared" si="198"/>
        <v>#REF!</v>
      </c>
      <c r="D197" s="197" t="str">
        <f t="shared" si="4"/>
        <v>#REF!</v>
      </c>
    </row>
    <row r="198" ht="15.75" customHeight="1">
      <c r="A198" s="197" t="str">
        <f>Seeds!AB183</f>
        <v>M6-NyO-24a-E-1</v>
      </c>
      <c r="B198" s="197" t="str">
        <f t="shared" ref="B198:C198" si="199">#REF!</f>
        <v>#REF!</v>
      </c>
      <c r="C198" s="197" t="str">
        <f t="shared" si="199"/>
        <v>#REF!</v>
      </c>
      <c r="D198" s="197" t="str">
        <f t="shared" si="4"/>
        <v>#REF!</v>
      </c>
    </row>
    <row r="199" ht="15.75" customHeight="1">
      <c r="A199" s="197" t="str">
        <f>Seeds!AB184</f>
        <v>M6-NyO-24a-E-2</v>
      </c>
      <c r="B199" s="197" t="str">
        <f t="shared" ref="B199:C199" si="200">#REF!</f>
        <v>#REF!</v>
      </c>
      <c r="C199" s="197" t="str">
        <f t="shared" si="200"/>
        <v>#REF!</v>
      </c>
      <c r="D199" s="197" t="str">
        <f t="shared" si="4"/>
        <v>#REF!</v>
      </c>
    </row>
    <row r="200" ht="15.75" customHeight="1">
      <c r="A200" s="197" t="str">
        <f>Seeds!AB185</f>
        <v>M6-NyO-24a-A-1</v>
      </c>
      <c r="B200" s="197" t="str">
        <f t="shared" ref="B200:C200" si="201">#REF!</f>
        <v>#REF!</v>
      </c>
      <c r="C200" s="197" t="str">
        <f t="shared" si="201"/>
        <v>#REF!</v>
      </c>
      <c r="D200" s="197" t="str">
        <f t="shared" si="4"/>
        <v>#REF!</v>
      </c>
    </row>
    <row r="201" ht="15.75" customHeight="1">
      <c r="A201" s="197" t="str">
        <f>Seeds!AB186</f>
        <v>M6-NyO-24a-A-2</v>
      </c>
      <c r="B201" s="197" t="str">
        <f t="shared" ref="B201:C201" si="202">#REF!</f>
        <v>#REF!</v>
      </c>
      <c r="C201" s="197" t="str">
        <f t="shared" si="202"/>
        <v>#REF!</v>
      </c>
      <c r="D201" s="197" t="str">
        <f t="shared" si="4"/>
        <v>#REF!</v>
      </c>
    </row>
    <row r="202" ht="15.75" customHeight="1">
      <c r="A202" s="197" t="str">
        <f>Seeds!AB187</f>
        <v>M6-NyO-24a-A-3</v>
      </c>
      <c r="B202" s="197" t="str">
        <f t="shared" ref="B202:C202" si="203">#REF!</f>
        <v>#REF!</v>
      </c>
      <c r="C202" s="197" t="str">
        <f t="shared" si="203"/>
        <v>#REF!</v>
      </c>
      <c r="D202" s="197" t="str">
        <f t="shared" si="4"/>
        <v>#REF!</v>
      </c>
    </row>
    <row r="203" ht="15.75" customHeight="1">
      <c r="A203" s="197" t="str">
        <f t="shared" ref="A203:C203" si="204">#REF!</f>
        <v>#REF!</v>
      </c>
      <c r="B203" s="197" t="str">
        <f t="shared" si="204"/>
        <v>#REF!</v>
      </c>
      <c r="C203" s="197" t="str">
        <f t="shared" si="204"/>
        <v>#REF!</v>
      </c>
      <c r="D203" s="197" t="str">
        <f t="shared" si="4"/>
        <v>#REF!</v>
      </c>
    </row>
    <row r="204" ht="15.75" customHeight="1">
      <c r="A204" s="197" t="str">
        <f t="shared" ref="A204:C204" si="205">#REF!</f>
        <v>#REF!</v>
      </c>
      <c r="B204" s="197" t="str">
        <f t="shared" si="205"/>
        <v>#REF!</v>
      </c>
      <c r="C204" s="197" t="str">
        <f t="shared" si="205"/>
        <v>#REF!</v>
      </c>
      <c r="D204" s="197" t="str">
        <f t="shared" si="4"/>
        <v>#REF!</v>
      </c>
    </row>
    <row r="205" ht="15.75" customHeight="1">
      <c r="A205" s="197" t="str">
        <f t="shared" ref="A205:C205" si="206">#REF!</f>
        <v>#REF!</v>
      </c>
      <c r="B205" s="197" t="str">
        <f t="shared" si="206"/>
        <v>#REF!</v>
      </c>
      <c r="C205" s="197" t="str">
        <f t="shared" si="206"/>
        <v>#REF!</v>
      </c>
      <c r="D205" s="197" t="str">
        <f t="shared" si="4"/>
        <v>#REF!</v>
      </c>
    </row>
    <row r="206" ht="15.75" customHeight="1">
      <c r="A206" s="197" t="str">
        <f t="shared" ref="A206:C206" si="207">#REF!</f>
        <v>#REF!</v>
      </c>
      <c r="B206" s="197" t="str">
        <f t="shared" si="207"/>
        <v>#REF!</v>
      </c>
      <c r="C206" s="197" t="str">
        <f t="shared" si="207"/>
        <v>#REF!</v>
      </c>
      <c r="D206" s="197" t="str">
        <f t="shared" si="4"/>
        <v>#REF!</v>
      </c>
    </row>
    <row r="207" ht="15.75" customHeight="1">
      <c r="A207" s="197" t="str">
        <f t="shared" ref="A207:C207" si="208">#REF!</f>
        <v>#REF!</v>
      </c>
      <c r="B207" s="197" t="str">
        <f t="shared" si="208"/>
        <v>#REF!</v>
      </c>
      <c r="C207" s="197" t="str">
        <f t="shared" si="208"/>
        <v>#REF!</v>
      </c>
      <c r="D207" s="197" t="str">
        <f t="shared" si="4"/>
        <v>#REF!</v>
      </c>
    </row>
    <row r="208" ht="15.75" customHeight="1">
      <c r="A208" s="197" t="str">
        <f t="shared" ref="A208:C208" si="209">#REF!</f>
        <v>#REF!</v>
      </c>
      <c r="B208" s="197" t="str">
        <f t="shared" si="209"/>
        <v>#REF!</v>
      </c>
      <c r="C208" s="197" t="str">
        <f t="shared" si="209"/>
        <v>#REF!</v>
      </c>
      <c r="D208" s="197" t="str">
        <f t="shared" si="4"/>
        <v>#REF!</v>
      </c>
    </row>
    <row r="209" ht="15.75" customHeight="1">
      <c r="A209" s="197" t="str">
        <f t="shared" ref="A209:C209" si="210">#REF!</f>
        <v>#REF!</v>
      </c>
      <c r="B209" s="197" t="str">
        <f t="shared" si="210"/>
        <v>#REF!</v>
      </c>
      <c r="C209" s="197" t="str">
        <f t="shared" si="210"/>
        <v>#REF!</v>
      </c>
      <c r="D209" s="197" t="str">
        <f t="shared" si="4"/>
        <v>#REF!</v>
      </c>
    </row>
    <row r="210" ht="15.75" customHeight="1">
      <c r="A210" s="197" t="str">
        <f>Seeds!AB188</f>
        <v>M6-NyO-26a-I-1</v>
      </c>
      <c r="B210" s="197" t="str">
        <f t="shared" ref="B210:C210" si="211">#REF!</f>
        <v>#REF!</v>
      </c>
      <c r="C210" s="197" t="str">
        <f t="shared" si="211"/>
        <v>#REF!</v>
      </c>
      <c r="D210" s="197" t="str">
        <f t="shared" si="4"/>
        <v>#REF!</v>
      </c>
    </row>
    <row r="211" ht="15.75" customHeight="1">
      <c r="A211" s="197" t="str">
        <f>Seeds!AB189</f>
        <v>M6-NyO-26a-E-1</v>
      </c>
      <c r="B211" s="197" t="str">
        <f t="shared" ref="B211:C211" si="212">#REF!</f>
        <v>#REF!</v>
      </c>
      <c r="C211" s="197" t="str">
        <f t="shared" si="212"/>
        <v>#REF!</v>
      </c>
      <c r="D211" s="197" t="str">
        <f t="shared" si="4"/>
        <v>#REF!</v>
      </c>
    </row>
    <row r="212" ht="15.75" customHeight="1">
      <c r="A212" s="197" t="str">
        <f>Seeds!AB190</f>
        <v>M6-NyO-26a-A-1</v>
      </c>
      <c r="B212" s="197" t="str">
        <f t="shared" ref="B212:C212" si="213">#REF!</f>
        <v>#REF!</v>
      </c>
      <c r="C212" s="197" t="str">
        <f t="shared" si="213"/>
        <v>#REF!</v>
      </c>
      <c r="D212" s="197" t="str">
        <f t="shared" si="4"/>
        <v>#REF!</v>
      </c>
    </row>
    <row r="213" ht="15.75" customHeight="1">
      <c r="A213" s="197" t="str">
        <f>Seeds!AB191</f>
        <v>M6-NyO-26a-A-2</v>
      </c>
      <c r="B213" s="197" t="str">
        <f t="shared" ref="B213:C213" si="214">#REF!</f>
        <v>#REF!</v>
      </c>
      <c r="C213" s="197" t="str">
        <f t="shared" si="214"/>
        <v>#REF!</v>
      </c>
      <c r="D213" s="197" t="str">
        <f t="shared" si="4"/>
        <v>#REF!</v>
      </c>
    </row>
    <row r="214" ht="15.75" customHeight="1">
      <c r="A214" s="197" t="str">
        <f>Seeds!AB192</f>
        <v>M6-NyO-26a-A-3</v>
      </c>
      <c r="B214" s="197" t="str">
        <f t="shared" ref="B214:C214" si="215">#REF!</f>
        <v>#REF!</v>
      </c>
      <c r="C214" s="197" t="str">
        <f t="shared" si="215"/>
        <v>#REF!</v>
      </c>
      <c r="D214" s="197" t="str">
        <f t="shared" si="4"/>
        <v>#REF!</v>
      </c>
    </row>
    <row r="215" ht="15.75" customHeight="1">
      <c r="A215" s="197" t="str">
        <f>Seeds!AB197</f>
        <v>M6-NyO-27a-I-1</v>
      </c>
      <c r="B215" s="197" t="str">
        <f t="shared" ref="B215:C215" si="216">#REF!</f>
        <v>#REF!</v>
      </c>
      <c r="C215" s="197" t="str">
        <f t="shared" si="216"/>
        <v>#REF!</v>
      </c>
      <c r="D215" s="197" t="str">
        <f t="shared" si="4"/>
        <v>#REF!</v>
      </c>
    </row>
    <row r="216" ht="15.75" customHeight="1">
      <c r="A216" s="197" t="str">
        <f>Seeds!AB198</f>
        <v>M6-NyO-27a-E-1</v>
      </c>
      <c r="B216" s="197" t="str">
        <f t="shared" ref="B216:C216" si="217">#REF!</f>
        <v>#REF!</v>
      </c>
      <c r="C216" s="197" t="str">
        <f t="shared" si="217"/>
        <v>#REF!</v>
      </c>
      <c r="D216" s="197" t="str">
        <f t="shared" si="4"/>
        <v>#REF!</v>
      </c>
    </row>
    <row r="217" ht="15.75" customHeight="1">
      <c r="A217" s="197" t="str">
        <f>Seeds!AB199</f>
        <v>M6-NyO-27a-E-2</v>
      </c>
      <c r="B217" s="197" t="str">
        <f t="shared" ref="B217:C217" si="218">#REF!</f>
        <v>#REF!</v>
      </c>
      <c r="C217" s="197" t="str">
        <f t="shared" si="218"/>
        <v>#REF!</v>
      </c>
      <c r="D217" s="197" t="str">
        <f t="shared" si="4"/>
        <v>#REF!</v>
      </c>
    </row>
    <row r="218" ht="15.75" customHeight="1">
      <c r="A218" s="197" t="str">
        <f>Seeds!AB200</f>
        <v>M6-NyO-27a-A-1</v>
      </c>
      <c r="B218" s="197" t="str">
        <f t="shared" ref="B218:C218" si="219">#REF!</f>
        <v>#REF!</v>
      </c>
      <c r="C218" s="197" t="str">
        <f t="shared" si="219"/>
        <v>#REF!</v>
      </c>
      <c r="D218" s="197" t="str">
        <f t="shared" si="4"/>
        <v>#REF!</v>
      </c>
    </row>
    <row r="219" ht="15.75" customHeight="1">
      <c r="A219" s="197" t="str">
        <f>Seeds!AB201</f>
        <v>M6-NyO-27a-A-2</v>
      </c>
      <c r="B219" s="197" t="str">
        <f t="shared" ref="B219:C219" si="220">#REF!</f>
        <v>#REF!</v>
      </c>
      <c r="C219" s="197" t="str">
        <f t="shared" si="220"/>
        <v>#REF!</v>
      </c>
      <c r="D219" s="197" t="str">
        <f t="shared" si="4"/>
        <v>#REF!</v>
      </c>
    </row>
    <row r="220" ht="15.75" customHeight="1">
      <c r="A220" s="197" t="str">
        <f>Seeds!AB202</f>
        <v>M6-NyO-27a-A-3</v>
      </c>
      <c r="B220" s="197" t="str">
        <f t="shared" ref="B220:C220" si="221">#REF!</f>
        <v>#REF!</v>
      </c>
      <c r="C220" s="197" t="str">
        <f t="shared" si="221"/>
        <v>#REF!</v>
      </c>
      <c r="D220" s="197" t="str">
        <f t="shared" si="4"/>
        <v>#REF!</v>
      </c>
    </row>
    <row r="221" ht="15.75" customHeight="1">
      <c r="A221" s="197" t="str">
        <f>Seeds!AB203</f>
        <v>M6-NyO-27b-I-1</v>
      </c>
      <c r="B221" s="197" t="str">
        <f t="shared" ref="B221:C221" si="222">#REF!</f>
        <v>#REF!</v>
      </c>
      <c r="C221" s="197" t="str">
        <f t="shared" si="222"/>
        <v>#REF!</v>
      </c>
      <c r="D221" s="197" t="str">
        <f t="shared" si="4"/>
        <v>#REF!</v>
      </c>
    </row>
    <row r="222" ht="15.75" customHeight="1">
      <c r="A222" s="197" t="str">
        <f>Seeds!AB204</f>
        <v>M6-NyO-27b-E-1</v>
      </c>
      <c r="B222" s="197" t="str">
        <f t="shared" ref="B222:C222" si="223">#REF!</f>
        <v>#REF!</v>
      </c>
      <c r="C222" s="197" t="str">
        <f t="shared" si="223"/>
        <v>#REF!</v>
      </c>
      <c r="D222" s="197" t="str">
        <f t="shared" si="4"/>
        <v>#REF!</v>
      </c>
    </row>
    <row r="223" ht="15.75" customHeight="1">
      <c r="A223" s="197" t="str">
        <f>Seeds!AB205</f>
        <v>M6-NyO-27b-A-1</v>
      </c>
      <c r="B223" s="197" t="str">
        <f t="shared" ref="B223:C223" si="224">#REF!</f>
        <v>#REF!</v>
      </c>
      <c r="C223" s="197" t="str">
        <f t="shared" si="224"/>
        <v>#REF!</v>
      </c>
      <c r="D223" s="197" t="str">
        <f t="shared" si="4"/>
        <v>#REF!</v>
      </c>
    </row>
    <row r="224" ht="15.75" customHeight="1">
      <c r="A224" s="197" t="str">
        <f>Seeds!AB206</f>
        <v>M6-NyO-27b-A-2</v>
      </c>
      <c r="B224" s="197" t="str">
        <f t="shared" ref="B224:C224" si="225">#REF!</f>
        <v>#REF!</v>
      </c>
      <c r="C224" s="197" t="str">
        <f t="shared" si="225"/>
        <v>#REF!</v>
      </c>
      <c r="D224" s="197" t="str">
        <f t="shared" si="4"/>
        <v>#REF!</v>
      </c>
    </row>
    <row r="225" ht="15.75" customHeight="1">
      <c r="A225" s="197" t="str">
        <f>Seeds!AB207</f>
        <v>M6-NyO-27b-A-3</v>
      </c>
      <c r="B225" s="197" t="str">
        <f t="shared" ref="B225:C225" si="226">#REF!</f>
        <v>#REF!</v>
      </c>
      <c r="C225" s="197" t="str">
        <f t="shared" si="226"/>
        <v>#REF!</v>
      </c>
      <c r="D225" s="197" t="str">
        <f t="shared" si="4"/>
        <v>#REF!</v>
      </c>
    </row>
    <row r="226" ht="15.75" customHeight="1">
      <c r="A226" s="197" t="str">
        <f>Seeds!AB208</f>
        <v>M6-NyO-27c-I-1</v>
      </c>
      <c r="B226" s="197" t="str">
        <f t="shared" ref="B226:C226" si="227">#REF!</f>
        <v>#REF!</v>
      </c>
      <c r="C226" s="197" t="str">
        <f t="shared" si="227"/>
        <v>#REF!</v>
      </c>
      <c r="D226" s="197" t="str">
        <f t="shared" si="4"/>
        <v>#REF!</v>
      </c>
    </row>
    <row r="227" ht="15.75" customHeight="1">
      <c r="A227" s="197" t="str">
        <f>Seeds!AB209</f>
        <v>M6-NyO-27c-I-2</v>
      </c>
      <c r="B227" s="197" t="str">
        <f t="shared" ref="B227:C227" si="228">#REF!</f>
        <v>#REF!</v>
      </c>
      <c r="C227" s="197" t="str">
        <f t="shared" si="228"/>
        <v>#REF!</v>
      </c>
      <c r="D227" s="197" t="str">
        <f t="shared" si="4"/>
        <v>#REF!</v>
      </c>
    </row>
    <row r="228" ht="15.75" customHeight="1">
      <c r="A228" s="197" t="str">
        <f>Seeds!AB210</f>
        <v>M6-NyO-27c-E-1</v>
      </c>
      <c r="B228" s="197" t="str">
        <f t="shared" ref="B228:C228" si="229">#REF!</f>
        <v>#REF!</v>
      </c>
      <c r="C228" s="197" t="str">
        <f t="shared" si="229"/>
        <v>#REF!</v>
      </c>
      <c r="D228" s="197" t="str">
        <f t="shared" si="4"/>
        <v>#REF!</v>
      </c>
    </row>
    <row r="229" ht="15.75" customHeight="1">
      <c r="A229" s="197" t="str">
        <f>Seeds!AB211</f>
        <v>M6-NyO-27c-E-2</v>
      </c>
      <c r="B229" s="197" t="str">
        <f t="shared" ref="B229:C229" si="230">#REF!</f>
        <v>#REF!</v>
      </c>
      <c r="C229" s="197" t="str">
        <f t="shared" si="230"/>
        <v>#REF!</v>
      </c>
      <c r="D229" s="197" t="str">
        <f t="shared" si="4"/>
        <v>#REF!</v>
      </c>
    </row>
    <row r="230" ht="15.75" customHeight="1">
      <c r="A230" s="197" t="str">
        <f>Seeds!AB212</f>
        <v>M6-NyO-27c-E-3</v>
      </c>
      <c r="B230" s="197" t="str">
        <f t="shared" ref="B230:C230" si="231">#REF!</f>
        <v>#REF!</v>
      </c>
      <c r="C230" s="197" t="str">
        <f t="shared" si="231"/>
        <v>#REF!</v>
      </c>
      <c r="D230" s="197" t="str">
        <f t="shared" si="4"/>
        <v>#REF!</v>
      </c>
    </row>
    <row r="231" ht="15.75" customHeight="1">
      <c r="A231" s="197" t="str">
        <f>Seeds!AB213</f>
        <v>M6-NyO-27c-E-4</v>
      </c>
      <c r="B231" s="197" t="str">
        <f t="shared" ref="B231:C231" si="232">#REF!</f>
        <v>#REF!</v>
      </c>
      <c r="C231" s="197" t="str">
        <f t="shared" si="232"/>
        <v>#REF!</v>
      </c>
      <c r="D231" s="197" t="str">
        <f t="shared" si="4"/>
        <v>#REF!</v>
      </c>
    </row>
    <row r="232" ht="15.75" customHeight="1">
      <c r="A232" s="197" t="str">
        <f>Seeds!AB214</f>
        <v>M6-NyO-27c-A-1</v>
      </c>
      <c r="B232" s="197" t="str">
        <f t="shared" ref="B232:C232" si="233">#REF!</f>
        <v>#REF!</v>
      </c>
      <c r="C232" s="197" t="str">
        <f t="shared" si="233"/>
        <v>#REF!</v>
      </c>
      <c r="D232" s="197" t="str">
        <f t="shared" si="4"/>
        <v>#REF!</v>
      </c>
    </row>
    <row r="233" ht="15.75" customHeight="1">
      <c r="A233" s="197" t="str">
        <f>Seeds!AB215</f>
        <v>M6-NyO-27c-A-2</v>
      </c>
      <c r="B233" s="197" t="str">
        <f t="shared" ref="B233:C233" si="234">#REF!</f>
        <v>#REF!</v>
      </c>
      <c r="C233" s="197" t="str">
        <f t="shared" si="234"/>
        <v>#REF!</v>
      </c>
      <c r="D233" s="197" t="str">
        <f t="shared" si="4"/>
        <v>#REF!</v>
      </c>
    </row>
    <row r="234" ht="15.75" customHeight="1">
      <c r="A234" s="197" t="str">
        <f>Seeds!AB216</f>
        <v>M6-NyO-27c-A-3</v>
      </c>
      <c r="B234" s="197" t="str">
        <f t="shared" ref="B234:C234" si="235">#REF!</f>
        <v>#REF!</v>
      </c>
      <c r="C234" s="197" t="str">
        <f t="shared" si="235"/>
        <v>#REF!</v>
      </c>
      <c r="D234" s="197" t="str">
        <f t="shared" si="4"/>
        <v>#REF!</v>
      </c>
    </row>
    <row r="235" ht="15.75" customHeight="1">
      <c r="A235" s="197" t="str">
        <f>Seeds!AB217</f>
        <v>M6-NyO-28a-I-1</v>
      </c>
      <c r="B235" s="197" t="str">
        <f t="shared" ref="B235:C235" si="236">#REF!</f>
        <v>#REF!</v>
      </c>
      <c r="C235" s="197" t="str">
        <f t="shared" si="236"/>
        <v>#REF!</v>
      </c>
      <c r="D235" s="197" t="str">
        <f t="shared" si="4"/>
        <v>#REF!</v>
      </c>
    </row>
    <row r="236" ht="15.75" customHeight="1">
      <c r="A236" s="197" t="str">
        <f>Seeds!AB218</f>
        <v>M6-NyO-28a-I-2</v>
      </c>
      <c r="B236" s="197" t="str">
        <f t="shared" ref="B236:C236" si="237">#REF!</f>
        <v>#REF!</v>
      </c>
      <c r="C236" s="197" t="str">
        <f t="shared" si="237"/>
        <v>#REF!</v>
      </c>
      <c r="D236" s="197" t="str">
        <f t="shared" si="4"/>
        <v>#REF!</v>
      </c>
    </row>
    <row r="237" ht="15.75" customHeight="1">
      <c r="A237" s="197" t="str">
        <f>Seeds!AB219</f>
        <v>M6-NyO-28a-E-1</v>
      </c>
      <c r="B237" s="197" t="str">
        <f t="shared" ref="B237:C237" si="238">#REF!</f>
        <v>#REF!</v>
      </c>
      <c r="C237" s="197" t="str">
        <f t="shared" si="238"/>
        <v>#REF!</v>
      </c>
      <c r="D237" s="197" t="str">
        <f t="shared" si="4"/>
        <v>#REF!</v>
      </c>
    </row>
    <row r="238" ht="15.75" customHeight="1">
      <c r="A238" s="197" t="str">
        <f>Seeds!AB220</f>
        <v>M6-NyO-28a-E-2</v>
      </c>
      <c r="B238" s="197" t="str">
        <f t="shared" ref="B238:C238" si="239">#REF!</f>
        <v>#REF!</v>
      </c>
      <c r="C238" s="197" t="str">
        <f t="shared" si="239"/>
        <v>#REF!</v>
      </c>
      <c r="D238" s="197" t="str">
        <f t="shared" si="4"/>
        <v>#REF!</v>
      </c>
    </row>
    <row r="239" ht="15.75" customHeight="1">
      <c r="A239" s="197" t="str">
        <f>Seeds!AB221</f>
        <v>M6-NyO-28a-A-1</v>
      </c>
      <c r="B239" s="197" t="str">
        <f t="shared" ref="B239:C239" si="240">#REF!</f>
        <v>#REF!</v>
      </c>
      <c r="C239" s="197" t="str">
        <f t="shared" si="240"/>
        <v>#REF!</v>
      </c>
      <c r="D239" s="197" t="str">
        <f t="shared" si="4"/>
        <v>#REF!</v>
      </c>
    </row>
    <row r="240" ht="15.75" customHeight="1">
      <c r="A240" s="197" t="str">
        <f>Seeds!AB222</f>
        <v>M6-NyO-28a-A-2</v>
      </c>
      <c r="B240" s="197" t="str">
        <f t="shared" ref="B240:C240" si="241">#REF!</f>
        <v>#REF!</v>
      </c>
      <c r="C240" s="197" t="str">
        <f t="shared" si="241"/>
        <v>#REF!</v>
      </c>
      <c r="D240" s="197" t="str">
        <f t="shared" si="4"/>
        <v>#REF!</v>
      </c>
    </row>
    <row r="241" ht="15.75" customHeight="1">
      <c r="A241" s="197" t="str">
        <f>Seeds!AB223</f>
        <v>M6-NyO-28a-A-3</v>
      </c>
      <c r="B241" s="197" t="str">
        <f t="shared" ref="B241:C241" si="242">#REF!</f>
        <v>#REF!</v>
      </c>
      <c r="C241" s="197" t="str">
        <f t="shared" si="242"/>
        <v>#REF!</v>
      </c>
      <c r="D241" s="197" t="str">
        <f t="shared" si="4"/>
        <v>#REF!</v>
      </c>
    </row>
    <row r="242" ht="15.75" customHeight="1">
      <c r="A242" s="197" t="str">
        <f>Seeds!AB231</f>
        <v>M6-NyO-29a-I-1</v>
      </c>
      <c r="B242" s="197" t="str">
        <f t="shared" ref="B242:C242" si="243">#REF!</f>
        <v>#REF!</v>
      </c>
      <c r="C242" s="197" t="str">
        <f t="shared" si="243"/>
        <v>#REF!</v>
      </c>
      <c r="D242" s="197" t="str">
        <f t="shared" si="4"/>
        <v>#REF!</v>
      </c>
    </row>
    <row r="243" ht="15.75" customHeight="1">
      <c r="A243" s="197" t="str">
        <f>Seeds!AB232</f>
        <v>M6-NyO-29a-E-1</v>
      </c>
      <c r="B243" s="197" t="str">
        <f t="shared" ref="B243:C243" si="244">#REF!</f>
        <v>#REF!</v>
      </c>
      <c r="C243" s="197" t="str">
        <f t="shared" si="244"/>
        <v>#REF!</v>
      </c>
      <c r="D243" s="197" t="str">
        <f t="shared" si="4"/>
        <v>#REF!</v>
      </c>
    </row>
    <row r="244" ht="15.75" customHeight="1">
      <c r="A244" s="197" t="str">
        <f>Seeds!AB234</f>
        <v>M6-NyO-29a-A-1</v>
      </c>
      <c r="B244" s="197" t="str">
        <f t="shared" ref="B244:C244" si="245">#REF!</f>
        <v>#REF!</v>
      </c>
      <c r="C244" s="197" t="str">
        <f t="shared" si="245"/>
        <v>#REF!</v>
      </c>
      <c r="D244" s="197" t="str">
        <f t="shared" si="4"/>
        <v>#REF!</v>
      </c>
    </row>
    <row r="245" ht="15.75" customHeight="1">
      <c r="A245" s="197" t="str">
        <f>Seeds!AB235</f>
        <v>M6-NyO-29a-A-2</v>
      </c>
      <c r="B245" s="197" t="str">
        <f t="shared" ref="B245:C245" si="246">#REF!</f>
        <v>#REF!</v>
      </c>
      <c r="C245" s="197" t="str">
        <f t="shared" si="246"/>
        <v>#REF!</v>
      </c>
      <c r="D245" s="197" t="str">
        <f t="shared" si="4"/>
        <v>#REF!</v>
      </c>
    </row>
    <row r="246" ht="15.75" customHeight="1">
      <c r="A246" s="197" t="str">
        <f>Seeds!AB236</f>
        <v>M6-NyO-29a-A-3</v>
      </c>
      <c r="B246" s="197" t="str">
        <f t="shared" ref="B246:C246" si="247">#REF!</f>
        <v>#REF!</v>
      </c>
      <c r="C246" s="197" t="str">
        <f t="shared" si="247"/>
        <v>#REF!</v>
      </c>
      <c r="D246" s="197" t="str">
        <f t="shared" si="4"/>
        <v>#REF!</v>
      </c>
    </row>
    <row r="247" ht="15.75" customHeight="1">
      <c r="A247" s="197" t="str">
        <f>Seeds!AB237</f>
        <v>M6-NyO-30a-I-1</v>
      </c>
      <c r="B247" s="197" t="str">
        <f t="shared" ref="B247:C247" si="248">#REF!</f>
        <v>#REF!</v>
      </c>
      <c r="C247" s="197" t="str">
        <f t="shared" si="248"/>
        <v>#REF!</v>
      </c>
      <c r="D247" s="197" t="str">
        <f t="shared" si="4"/>
        <v>#REF!</v>
      </c>
    </row>
    <row r="248" ht="15.75" customHeight="1">
      <c r="A248" s="197" t="str">
        <f>Seeds!AB238</f>
        <v>M6-NyO-30a-E-1</v>
      </c>
      <c r="B248" s="197" t="str">
        <f t="shared" ref="B248:C248" si="249">#REF!</f>
        <v>#REF!</v>
      </c>
      <c r="C248" s="197" t="str">
        <f t="shared" si="249"/>
        <v>#REF!</v>
      </c>
      <c r="D248" s="197" t="str">
        <f t="shared" si="4"/>
        <v>#REF!</v>
      </c>
    </row>
    <row r="249" ht="15.75" customHeight="1">
      <c r="A249" s="197" t="str">
        <f>Seeds!AB239</f>
        <v>M6-NyO-30a-A-1</v>
      </c>
      <c r="B249" s="197" t="str">
        <f t="shared" ref="B249:C249" si="250">#REF!</f>
        <v>#REF!</v>
      </c>
      <c r="C249" s="197" t="str">
        <f t="shared" si="250"/>
        <v>#REF!</v>
      </c>
      <c r="D249" s="197" t="str">
        <f t="shared" si="4"/>
        <v>#REF!</v>
      </c>
    </row>
    <row r="250" ht="15.75" customHeight="1">
      <c r="A250" s="197" t="str">
        <f>Seeds!AB240</f>
        <v>M6-NyO-30a-A-2</v>
      </c>
      <c r="B250" s="197" t="str">
        <f t="shared" ref="B250:C250" si="251">#REF!</f>
        <v>#REF!</v>
      </c>
      <c r="C250" s="197" t="str">
        <f t="shared" si="251"/>
        <v>#REF!</v>
      </c>
      <c r="D250" s="197" t="str">
        <f t="shared" si="4"/>
        <v>#REF!</v>
      </c>
    </row>
    <row r="251" ht="15.75" customHeight="1">
      <c r="A251" s="197" t="str">
        <f>Seeds!AB241</f>
        <v>M6-NyO-30a-A-3</v>
      </c>
      <c r="B251" s="197" t="str">
        <f t="shared" ref="B251:C251" si="252">#REF!</f>
        <v>#REF!</v>
      </c>
      <c r="C251" s="197" t="str">
        <f t="shared" si="252"/>
        <v>#REF!</v>
      </c>
      <c r="D251" s="197" t="str">
        <f t="shared" si="4"/>
        <v>#REF!</v>
      </c>
    </row>
    <row r="252" ht="15.75" customHeight="1">
      <c r="A252" s="197" t="str">
        <f t="shared" ref="A252:C252" si="253">#REF!</f>
        <v>#REF!</v>
      </c>
      <c r="B252" s="197" t="str">
        <f t="shared" si="253"/>
        <v>#REF!</v>
      </c>
      <c r="C252" s="197" t="str">
        <f t="shared" si="253"/>
        <v>#REF!</v>
      </c>
      <c r="D252" s="197" t="str">
        <f t="shared" si="4"/>
        <v>#REF!</v>
      </c>
    </row>
    <row r="253" ht="15.75" customHeight="1">
      <c r="A253" s="197" t="str">
        <f t="shared" ref="A253:C253" si="254">#REF!</f>
        <v>#REF!</v>
      </c>
      <c r="B253" s="197" t="str">
        <f t="shared" si="254"/>
        <v>#REF!</v>
      </c>
      <c r="C253" s="197" t="str">
        <f t="shared" si="254"/>
        <v>#REF!</v>
      </c>
      <c r="D253" s="197" t="str">
        <f t="shared" si="4"/>
        <v>#REF!</v>
      </c>
    </row>
    <row r="254" ht="15.75" customHeight="1">
      <c r="A254" s="197" t="str">
        <f t="shared" ref="A254:C254" si="255">#REF!</f>
        <v>#REF!</v>
      </c>
      <c r="B254" s="197" t="str">
        <f t="shared" si="255"/>
        <v>#REF!</v>
      </c>
      <c r="C254" s="197" t="str">
        <f t="shared" si="255"/>
        <v>#REF!</v>
      </c>
      <c r="D254" s="197" t="str">
        <f t="shared" si="4"/>
        <v>#REF!</v>
      </c>
    </row>
    <row r="255" ht="15.75" customHeight="1">
      <c r="A255" s="197" t="str">
        <f t="shared" ref="A255:C255" si="256">#REF!</f>
        <v>#REF!</v>
      </c>
      <c r="B255" s="197" t="str">
        <f t="shared" si="256"/>
        <v>#REF!</v>
      </c>
      <c r="C255" s="197" t="str">
        <f t="shared" si="256"/>
        <v>#REF!</v>
      </c>
      <c r="D255" s="197" t="str">
        <f t="shared" si="4"/>
        <v>#REF!</v>
      </c>
    </row>
    <row r="256" ht="15.75" customHeight="1">
      <c r="A256" s="197" t="str">
        <f t="shared" ref="A256:C256" si="257">#REF!</f>
        <v>#REF!</v>
      </c>
      <c r="B256" s="197" t="str">
        <f t="shared" si="257"/>
        <v>#REF!</v>
      </c>
      <c r="C256" s="197" t="str">
        <f t="shared" si="257"/>
        <v>#REF!</v>
      </c>
      <c r="D256" s="197" t="str">
        <f t="shared" si="4"/>
        <v>#REF!</v>
      </c>
    </row>
    <row r="257" ht="15.75" customHeight="1">
      <c r="A257" s="197" t="str">
        <f t="shared" ref="A257:C257" si="258">#REF!</f>
        <v>#REF!</v>
      </c>
      <c r="B257" s="197" t="str">
        <f t="shared" si="258"/>
        <v>#REF!</v>
      </c>
      <c r="C257" s="197" t="str">
        <f t="shared" si="258"/>
        <v>#REF!</v>
      </c>
      <c r="D257" s="197" t="str">
        <f t="shared" si="4"/>
        <v>#REF!</v>
      </c>
    </row>
    <row r="258" ht="15.75" customHeight="1">
      <c r="A258" s="197" t="str">
        <f t="shared" ref="A258:C258" si="259">#REF!</f>
        <v>#REF!</v>
      </c>
      <c r="B258" s="197" t="str">
        <f t="shared" si="259"/>
        <v>#REF!</v>
      </c>
      <c r="C258" s="197" t="str">
        <f t="shared" si="259"/>
        <v>#REF!</v>
      </c>
      <c r="D258" s="197" t="str">
        <f t="shared" si="4"/>
        <v>#REF!</v>
      </c>
    </row>
    <row r="259" ht="15.75" customHeight="1">
      <c r="A259" s="197" t="str">
        <f>Seeds!AB242</f>
        <v>M6-NyO-32a-I-1</v>
      </c>
      <c r="B259" s="197" t="str">
        <f t="shared" ref="B259:C259" si="260">#REF!</f>
        <v>#REF!</v>
      </c>
      <c r="C259" s="197" t="str">
        <f t="shared" si="260"/>
        <v>#REF!</v>
      </c>
      <c r="D259" s="197" t="str">
        <f t="shared" si="4"/>
        <v>#REF!</v>
      </c>
    </row>
    <row r="260" ht="15.75" customHeight="1">
      <c r="A260" s="197" t="str">
        <f>Seeds!AB243</f>
        <v>M6-NyO-32a-E-1</v>
      </c>
      <c r="B260" s="197" t="str">
        <f t="shared" ref="B260:C260" si="261">#REF!</f>
        <v>#REF!</v>
      </c>
      <c r="C260" s="197" t="str">
        <f t="shared" si="261"/>
        <v>#REF!</v>
      </c>
      <c r="D260" s="197" t="str">
        <f t="shared" si="4"/>
        <v>#REF!</v>
      </c>
    </row>
    <row r="261" ht="15.75" customHeight="1">
      <c r="A261" s="197" t="str">
        <f>Seeds!AB244</f>
        <v>M6-NyO-32a-A-1</v>
      </c>
      <c r="B261" s="197" t="str">
        <f t="shared" ref="B261:C261" si="262">#REF!</f>
        <v>#REF!</v>
      </c>
      <c r="C261" s="197" t="str">
        <f t="shared" si="262"/>
        <v>#REF!</v>
      </c>
      <c r="D261" s="197" t="str">
        <f t="shared" si="4"/>
        <v>#REF!</v>
      </c>
    </row>
    <row r="262" ht="15.75" customHeight="1">
      <c r="A262" s="197" t="str">
        <f>Seeds!AB245</f>
        <v>M6-NyO-32a-A-2</v>
      </c>
      <c r="B262" s="197" t="str">
        <f t="shared" ref="B262:C262" si="263">#REF!</f>
        <v>#REF!</v>
      </c>
      <c r="C262" s="197" t="str">
        <f t="shared" si="263"/>
        <v>#REF!</v>
      </c>
      <c r="D262" s="197" t="str">
        <f t="shared" si="4"/>
        <v>#REF!</v>
      </c>
    </row>
    <row r="263" ht="15.75" customHeight="1">
      <c r="A263" s="197" t="str">
        <f>Seeds!AB246</f>
        <v>M6-NyO-32a-A-3</v>
      </c>
      <c r="B263" s="197" t="str">
        <f t="shared" ref="B263:C263" si="264">#REF!</f>
        <v>#REF!</v>
      </c>
      <c r="C263" s="197" t="str">
        <f t="shared" si="264"/>
        <v>#REF!</v>
      </c>
      <c r="D263" s="197" t="str">
        <f t="shared" si="4"/>
        <v>#REF!</v>
      </c>
    </row>
    <row r="264" ht="15.75" customHeight="1">
      <c r="A264" s="197" t="str">
        <f>Seeds!AB261</f>
        <v>M6-NyO-33a-I-1</v>
      </c>
      <c r="B264" s="197" t="str">
        <f t="shared" ref="B264:C264" si="265">#REF!</f>
        <v>#REF!</v>
      </c>
      <c r="C264" s="197" t="str">
        <f t="shared" si="265"/>
        <v>#REF!</v>
      </c>
      <c r="D264" s="197" t="str">
        <f t="shared" si="4"/>
        <v>#REF!</v>
      </c>
    </row>
    <row r="265" ht="15.75" customHeight="1">
      <c r="A265" s="197" t="str">
        <f>Seeds!AB262</f>
        <v>M6-NyO-33a-E-1</v>
      </c>
      <c r="B265" s="197" t="str">
        <f t="shared" ref="B265:C265" si="266">#REF!</f>
        <v>#REF!</v>
      </c>
      <c r="C265" s="197" t="str">
        <f t="shared" si="266"/>
        <v>#REF!</v>
      </c>
      <c r="D265" s="197" t="str">
        <f t="shared" si="4"/>
        <v>#REF!</v>
      </c>
    </row>
    <row r="266" ht="15.75" customHeight="1">
      <c r="A266" s="197" t="str">
        <f>Seeds!AB263</f>
        <v>M6-NyO-33a-A-1</v>
      </c>
      <c r="B266" s="197" t="str">
        <f t="shared" ref="B266:C266" si="267">#REF!</f>
        <v>#REF!</v>
      </c>
      <c r="C266" s="197" t="str">
        <f t="shared" si="267"/>
        <v>#REF!</v>
      </c>
      <c r="D266" s="197" t="str">
        <f t="shared" si="4"/>
        <v>#REF!</v>
      </c>
    </row>
    <row r="267" ht="15.75" customHeight="1">
      <c r="A267" s="197" t="str">
        <f>Seeds!AB264</f>
        <v>M6-NyO-33a-A-2</v>
      </c>
      <c r="B267" s="197" t="str">
        <f t="shared" ref="B267:C267" si="268">#REF!</f>
        <v>#REF!</v>
      </c>
      <c r="C267" s="197" t="str">
        <f t="shared" si="268"/>
        <v>#REF!</v>
      </c>
      <c r="D267" s="197" t="str">
        <f t="shared" si="4"/>
        <v>#REF!</v>
      </c>
    </row>
    <row r="268" ht="15.75" customHeight="1">
      <c r="A268" s="197" t="str">
        <f>Seeds!AB265</f>
        <v>M6-NyO-33a-A-3</v>
      </c>
      <c r="B268" s="197" t="str">
        <f t="shared" ref="B268:C268" si="269">#REF!</f>
        <v>#REF!</v>
      </c>
      <c r="C268" s="197" t="str">
        <f t="shared" si="269"/>
        <v>#REF!</v>
      </c>
      <c r="D268" s="197" t="str">
        <f t="shared" si="4"/>
        <v>#REF!</v>
      </c>
    </row>
    <row r="269" ht="15.75" customHeight="1">
      <c r="A269" s="197" t="str">
        <f>Seeds!AB266</f>
        <v>M6-NyO-33b-I-1</v>
      </c>
      <c r="B269" s="197" t="str">
        <f t="shared" ref="B269:C269" si="270">#REF!</f>
        <v>#REF!</v>
      </c>
      <c r="C269" s="197" t="str">
        <f t="shared" si="270"/>
        <v>#REF!</v>
      </c>
      <c r="D269" s="197" t="str">
        <f t="shared" si="4"/>
        <v>#REF!</v>
      </c>
    </row>
    <row r="270" ht="15.75" customHeight="1">
      <c r="A270" s="197" t="str">
        <f>Seeds!AB267</f>
        <v>M6-NyO-33b-E-1</v>
      </c>
      <c r="B270" s="197" t="str">
        <f t="shared" ref="B270:C270" si="271">#REF!</f>
        <v>#REF!</v>
      </c>
      <c r="C270" s="197" t="str">
        <f t="shared" si="271"/>
        <v>#REF!</v>
      </c>
      <c r="D270" s="197" t="str">
        <f t="shared" si="4"/>
        <v>#REF!</v>
      </c>
    </row>
    <row r="271" ht="15.75" customHeight="1">
      <c r="A271" s="197" t="str">
        <f>Seeds!AB268</f>
        <v>M6-NyO-33b-A-1</v>
      </c>
      <c r="B271" s="197" t="str">
        <f t="shared" ref="B271:C271" si="272">#REF!</f>
        <v>#REF!</v>
      </c>
      <c r="C271" s="197" t="str">
        <f t="shared" si="272"/>
        <v>#REF!</v>
      </c>
      <c r="D271" s="197" t="str">
        <f t="shared" si="4"/>
        <v>#REF!</v>
      </c>
    </row>
    <row r="272" ht="15.75" customHeight="1">
      <c r="A272" s="197" t="str">
        <f>Seeds!AB269</f>
        <v>M6-NyO-33b-A-2</v>
      </c>
      <c r="B272" s="197" t="str">
        <f t="shared" ref="B272:C272" si="273">#REF!</f>
        <v>#REF!</v>
      </c>
      <c r="C272" s="197" t="str">
        <f t="shared" si="273"/>
        <v>#REF!</v>
      </c>
      <c r="D272" s="197" t="str">
        <f t="shared" si="4"/>
        <v>#REF!</v>
      </c>
    </row>
    <row r="273" ht="15.75" customHeight="1">
      <c r="A273" s="197" t="str">
        <f>Seeds!AB270</f>
        <v>M6-NyO-33b-A-3</v>
      </c>
      <c r="B273" s="197" t="str">
        <f t="shared" ref="B273:C273" si="274">#REF!</f>
        <v>#REF!</v>
      </c>
      <c r="C273" s="197" t="str">
        <f t="shared" si="274"/>
        <v>#REF!</v>
      </c>
      <c r="D273" s="197" t="str">
        <f t="shared" si="4"/>
        <v>#REF!</v>
      </c>
    </row>
    <row r="274" ht="15.75" customHeight="1">
      <c r="A274" s="197" t="str">
        <f>Seeds!AB271</f>
        <v>M6-NyO-34a-I-1</v>
      </c>
      <c r="B274" s="197" t="str">
        <f t="shared" ref="B274:C274" si="275">#REF!</f>
        <v>#REF!</v>
      </c>
      <c r="C274" s="197" t="str">
        <f t="shared" si="275"/>
        <v>#REF!</v>
      </c>
      <c r="D274" s="197" t="str">
        <f t="shared" si="4"/>
        <v>#REF!</v>
      </c>
    </row>
    <row r="275" ht="15.75" customHeight="1">
      <c r="A275" s="197" t="str">
        <f>Seeds!AB272</f>
        <v>M6-NyO-34a-E-1</v>
      </c>
      <c r="B275" s="197" t="str">
        <f t="shared" ref="B275:C275" si="276">#REF!</f>
        <v>#REF!</v>
      </c>
      <c r="C275" s="197" t="str">
        <f t="shared" si="276"/>
        <v>#REF!</v>
      </c>
      <c r="D275" s="197" t="str">
        <f t="shared" si="4"/>
        <v>#REF!</v>
      </c>
    </row>
    <row r="276" ht="15.75" customHeight="1">
      <c r="A276" s="197" t="str">
        <f>Seeds!AB273</f>
        <v>M6-NyO-34a-E-2</v>
      </c>
      <c r="B276" s="197" t="str">
        <f t="shared" ref="B276:C276" si="277">#REF!</f>
        <v>#REF!</v>
      </c>
      <c r="C276" s="197" t="str">
        <f t="shared" si="277"/>
        <v>#REF!</v>
      </c>
      <c r="D276" s="197" t="str">
        <f t="shared" si="4"/>
        <v>#REF!</v>
      </c>
    </row>
    <row r="277" ht="15.75" customHeight="1">
      <c r="A277" s="197" t="str">
        <f>Seeds!AB274</f>
        <v>M6-NyO-34a-E-3</v>
      </c>
      <c r="B277" s="197" t="str">
        <f t="shared" ref="B277:C277" si="278">#REF!</f>
        <v>#REF!</v>
      </c>
      <c r="C277" s="197" t="str">
        <f t="shared" si="278"/>
        <v>#REF!</v>
      </c>
      <c r="D277" s="197" t="str">
        <f t="shared" si="4"/>
        <v>#REF!</v>
      </c>
    </row>
    <row r="278" ht="15.75" customHeight="1">
      <c r="A278" s="197" t="str">
        <f>Seeds!AB275</f>
        <v>M6-NyO-34b-I-1</v>
      </c>
      <c r="B278" s="197" t="str">
        <f t="shared" ref="B278:C278" si="279">#REF!</f>
        <v>#REF!</v>
      </c>
      <c r="C278" s="197" t="str">
        <f t="shared" si="279"/>
        <v>#REF!</v>
      </c>
      <c r="D278" s="197" t="str">
        <f t="shared" si="4"/>
        <v>#REF!</v>
      </c>
    </row>
    <row r="279" ht="15.75" customHeight="1">
      <c r="A279" s="197" t="str">
        <f>Seeds!AB276</f>
        <v>M6-NyO-34b-I-2</v>
      </c>
      <c r="B279" s="197" t="str">
        <f t="shared" ref="B279:C279" si="280">#REF!</f>
        <v>#REF!</v>
      </c>
      <c r="C279" s="197" t="str">
        <f t="shared" si="280"/>
        <v>#REF!</v>
      </c>
      <c r="D279" s="197" t="str">
        <f t="shared" si="4"/>
        <v>#REF!</v>
      </c>
    </row>
    <row r="280" ht="15.75" customHeight="1">
      <c r="A280" s="197" t="str">
        <f>Seeds!AB277</f>
        <v>M6-NyO-34b-E-1</v>
      </c>
      <c r="B280" s="197" t="str">
        <f t="shared" ref="B280:C280" si="281">#REF!</f>
        <v>#REF!</v>
      </c>
      <c r="C280" s="197" t="str">
        <f t="shared" si="281"/>
        <v>#REF!</v>
      </c>
      <c r="D280" s="197" t="str">
        <f t="shared" si="4"/>
        <v>#REF!</v>
      </c>
    </row>
    <row r="281" ht="15.75" customHeight="1">
      <c r="A281" s="197" t="str">
        <f>Seeds!AB278</f>
        <v>M6-NyO-34b-E-2</v>
      </c>
      <c r="B281" s="197" t="str">
        <f t="shared" ref="B281:C281" si="282">#REF!</f>
        <v>#REF!</v>
      </c>
      <c r="C281" s="197" t="str">
        <f t="shared" si="282"/>
        <v>#REF!</v>
      </c>
      <c r="D281" s="197" t="str">
        <f t="shared" si="4"/>
        <v>#REF!</v>
      </c>
    </row>
    <row r="282" ht="15.75" customHeight="1">
      <c r="A282" s="197" t="str">
        <f>Seeds!AB279</f>
        <v>M6-NyO-34b-E-3</v>
      </c>
      <c r="B282" s="197" t="str">
        <f t="shared" ref="B282:C282" si="283">#REF!</f>
        <v>#REF!</v>
      </c>
      <c r="C282" s="197" t="str">
        <f t="shared" si="283"/>
        <v>#REF!</v>
      </c>
      <c r="D282" s="197" t="str">
        <f t="shared" si="4"/>
        <v>#REF!</v>
      </c>
    </row>
    <row r="283" ht="15.75" customHeight="1">
      <c r="A283" s="197" t="str">
        <f>Seeds!AB280</f>
        <v>M6-NyO-35a-I-1</v>
      </c>
      <c r="B283" s="197" t="str">
        <f t="shared" ref="B283:C283" si="284">#REF!</f>
        <v>#REF!</v>
      </c>
      <c r="C283" s="197" t="str">
        <f t="shared" si="284"/>
        <v>#REF!</v>
      </c>
      <c r="D283" s="197" t="str">
        <f t="shared" si="4"/>
        <v>#REF!</v>
      </c>
    </row>
    <row r="284" ht="15.75" customHeight="1">
      <c r="A284" s="197" t="str">
        <f>Seeds!AB281</f>
        <v>M6-NyO-35a-I-2</v>
      </c>
      <c r="B284" s="197" t="str">
        <f t="shared" ref="B284:C284" si="285">#REF!</f>
        <v>#REF!</v>
      </c>
      <c r="C284" s="197" t="str">
        <f t="shared" si="285"/>
        <v>#REF!</v>
      </c>
      <c r="D284" s="197" t="str">
        <f t="shared" si="4"/>
        <v>#REF!</v>
      </c>
    </row>
    <row r="285" ht="15.75" customHeight="1">
      <c r="A285" s="197" t="str">
        <f>Seeds!AB282</f>
        <v>M6-NyO-35a-E-1</v>
      </c>
      <c r="B285" s="197" t="str">
        <f t="shared" ref="B285:C285" si="286">#REF!</f>
        <v>#REF!</v>
      </c>
      <c r="C285" s="197" t="str">
        <f t="shared" si="286"/>
        <v>#REF!</v>
      </c>
      <c r="D285" s="197" t="str">
        <f t="shared" si="4"/>
        <v>#REF!</v>
      </c>
    </row>
    <row r="286" ht="15.75" customHeight="1">
      <c r="A286" s="197" t="str">
        <f>Seeds!AB283</f>
        <v>M6-NyO-35a-E-2</v>
      </c>
      <c r="B286" s="197" t="str">
        <f t="shared" ref="B286:C286" si="287">#REF!</f>
        <v>#REF!</v>
      </c>
      <c r="C286" s="197" t="str">
        <f t="shared" si="287"/>
        <v>#REF!</v>
      </c>
      <c r="D286" s="197" t="str">
        <f t="shared" si="4"/>
        <v>#REF!</v>
      </c>
    </row>
    <row r="287" ht="15.75" customHeight="1">
      <c r="A287" s="197" t="str">
        <f>Seeds!AB284</f>
        <v>M6-NyO-35a-A-1</v>
      </c>
      <c r="B287" s="197" t="str">
        <f t="shared" ref="B287:C287" si="288">#REF!</f>
        <v>#REF!</v>
      </c>
      <c r="C287" s="197" t="str">
        <f t="shared" si="288"/>
        <v>#REF!</v>
      </c>
      <c r="D287" s="197" t="str">
        <f t="shared" si="4"/>
        <v>#REF!</v>
      </c>
    </row>
    <row r="288" ht="15.75" customHeight="1">
      <c r="A288" s="197" t="str">
        <f>Seeds!AB285</f>
        <v>M6-NyO-35a-A-2</v>
      </c>
      <c r="B288" s="197" t="str">
        <f t="shared" ref="B288:C288" si="289">#REF!</f>
        <v>#REF!</v>
      </c>
      <c r="C288" s="197" t="str">
        <f t="shared" si="289"/>
        <v>#REF!</v>
      </c>
      <c r="D288" s="197" t="str">
        <f t="shared" si="4"/>
        <v>#REF!</v>
      </c>
    </row>
    <row r="289" ht="15.75" customHeight="1">
      <c r="A289" s="197" t="str">
        <f>Seeds!AB286</f>
        <v>M6-NyO-35a-A-3</v>
      </c>
      <c r="B289" s="197" t="str">
        <f t="shared" ref="B289:C289" si="290">#REF!</f>
        <v>#REF!</v>
      </c>
      <c r="C289" s="197" t="str">
        <f t="shared" si="290"/>
        <v>#REF!</v>
      </c>
      <c r="D289" s="197" t="str">
        <f t="shared" si="4"/>
        <v>#REF!</v>
      </c>
    </row>
    <row r="290" ht="15.75" customHeight="1">
      <c r="A290" s="197" t="str">
        <f>Seeds!AB287</f>
        <v>M6-NyO-36a-I-1</v>
      </c>
      <c r="B290" s="197" t="str">
        <f t="shared" ref="B290:C290" si="291">#REF!</f>
        <v>#REF!</v>
      </c>
      <c r="C290" s="197" t="str">
        <f t="shared" si="291"/>
        <v>#REF!</v>
      </c>
      <c r="D290" s="197" t="str">
        <f t="shared" si="4"/>
        <v>#REF!</v>
      </c>
    </row>
    <row r="291" ht="15.75" customHeight="1">
      <c r="A291" s="197" t="str">
        <f>Seeds!AB288</f>
        <v>M6-NyO-36a-E-1</v>
      </c>
      <c r="B291" s="197" t="str">
        <f t="shared" ref="B291:C291" si="292">#REF!</f>
        <v>#REF!</v>
      </c>
      <c r="C291" s="197" t="str">
        <f t="shared" si="292"/>
        <v>#REF!</v>
      </c>
      <c r="D291" s="197" t="str">
        <f t="shared" si="4"/>
        <v>#REF!</v>
      </c>
    </row>
    <row r="292" ht="15.75" customHeight="1">
      <c r="A292" s="197" t="str">
        <f>Seeds!AB289</f>
        <v>M6-NyO-36a-A-1</v>
      </c>
      <c r="B292" s="197" t="str">
        <f t="shared" ref="B292:C292" si="293">#REF!</f>
        <v>#REF!</v>
      </c>
      <c r="C292" s="197" t="str">
        <f t="shared" si="293"/>
        <v>#REF!</v>
      </c>
      <c r="D292" s="197" t="str">
        <f t="shared" si="4"/>
        <v>#REF!</v>
      </c>
    </row>
    <row r="293" ht="15.75" customHeight="1">
      <c r="A293" s="197" t="str">
        <f>Seeds!AB290</f>
        <v>M6-NyO-36a-A-2</v>
      </c>
      <c r="B293" s="197" t="str">
        <f t="shared" ref="B293:C293" si="294">#REF!</f>
        <v>#REF!</v>
      </c>
      <c r="C293" s="197" t="str">
        <f t="shared" si="294"/>
        <v>#REF!</v>
      </c>
      <c r="D293" s="197" t="str">
        <f t="shared" si="4"/>
        <v>#REF!</v>
      </c>
    </row>
    <row r="294" ht="15.75" customHeight="1">
      <c r="A294" s="197" t="str">
        <f>Seeds!AB291</f>
        <v>M6-NyO-36a-A-3</v>
      </c>
      <c r="B294" s="197" t="str">
        <f t="shared" ref="B294:C294" si="295">#REF!</f>
        <v>#REF!</v>
      </c>
      <c r="C294" s="197" t="str">
        <f t="shared" si="295"/>
        <v>#REF!</v>
      </c>
      <c r="D294" s="197" t="str">
        <f t="shared" si="4"/>
        <v>#REF!</v>
      </c>
    </row>
    <row r="295" ht="15.75" customHeight="1">
      <c r="A295" s="197" t="str">
        <f>Seeds!AB292</f>
        <v>M6-NyO-53a-I-1</v>
      </c>
      <c r="B295" s="197" t="str">
        <f t="shared" ref="B295:C295" si="296">#REF!</f>
        <v>#REF!</v>
      </c>
      <c r="C295" s="197" t="str">
        <f t="shared" si="296"/>
        <v>#REF!</v>
      </c>
      <c r="D295" s="197" t="str">
        <f t="shared" si="4"/>
        <v>#REF!</v>
      </c>
    </row>
    <row r="296" ht="15.75" customHeight="1">
      <c r="A296" s="197" t="str">
        <f>Seeds!AB293</f>
        <v>M6-NyO-53a-I-2</v>
      </c>
      <c r="B296" s="197" t="str">
        <f t="shared" ref="B296:C296" si="297">#REF!</f>
        <v>#REF!</v>
      </c>
      <c r="C296" s="197" t="str">
        <f t="shared" si="297"/>
        <v>#REF!</v>
      </c>
      <c r="D296" s="197" t="str">
        <f t="shared" si="4"/>
        <v>#REF!</v>
      </c>
    </row>
    <row r="297" ht="15.75" customHeight="1">
      <c r="A297" s="197" t="str">
        <f>Seeds!AB294</f>
        <v>M6-NyO-53a-E-1</v>
      </c>
      <c r="B297" s="197" t="str">
        <f t="shared" ref="B297:C297" si="298">#REF!</f>
        <v>#REF!</v>
      </c>
      <c r="C297" s="197" t="str">
        <f t="shared" si="298"/>
        <v>#REF!</v>
      </c>
      <c r="D297" s="197" t="str">
        <f t="shared" si="4"/>
        <v>#REF!</v>
      </c>
    </row>
    <row r="298" ht="15.75" customHeight="1">
      <c r="A298" s="197" t="str">
        <f>Seeds!AB295</f>
        <v>M6-NyO-53a-E-2</v>
      </c>
      <c r="B298" s="197" t="str">
        <f t="shared" ref="B298:C298" si="299">#REF!</f>
        <v>#REF!</v>
      </c>
      <c r="C298" s="197" t="str">
        <f t="shared" si="299"/>
        <v>#REF!</v>
      </c>
      <c r="D298" s="197" t="str">
        <f t="shared" si="4"/>
        <v>#REF!</v>
      </c>
    </row>
    <row r="299" ht="15.75" customHeight="1">
      <c r="A299" s="197" t="str">
        <f>Seeds!AB296</f>
        <v>M6-NyO-53a-E-3</v>
      </c>
      <c r="B299" s="197" t="str">
        <f t="shared" ref="B299:C299" si="300">#REF!</f>
        <v>#REF!</v>
      </c>
      <c r="C299" s="197" t="str">
        <f t="shared" si="300"/>
        <v>#REF!</v>
      </c>
      <c r="D299" s="197" t="str">
        <f t="shared" si="4"/>
        <v>#REF!</v>
      </c>
    </row>
    <row r="300" ht="15.75" customHeight="1">
      <c r="A300" s="197" t="str">
        <f>Seeds!AB297</f>
        <v>M6-NyO-53a-A-1</v>
      </c>
      <c r="B300" s="197" t="str">
        <f t="shared" ref="B300:C300" si="301">#REF!</f>
        <v>#REF!</v>
      </c>
      <c r="C300" s="197" t="str">
        <f t="shared" si="301"/>
        <v>#REF!</v>
      </c>
      <c r="D300" s="197" t="str">
        <f t="shared" si="4"/>
        <v>#REF!</v>
      </c>
    </row>
    <row r="301" ht="15.75" customHeight="1">
      <c r="A301" s="197" t="str">
        <f>Seeds!AB298</f>
        <v>M6-NyO-53a-A-2</v>
      </c>
      <c r="B301" s="197" t="str">
        <f t="shared" ref="B301:C301" si="302">#REF!</f>
        <v>#REF!</v>
      </c>
      <c r="C301" s="197" t="str">
        <f t="shared" si="302"/>
        <v>#REF!</v>
      </c>
      <c r="D301" s="197" t="str">
        <f t="shared" si="4"/>
        <v>#REF!</v>
      </c>
    </row>
    <row r="302" ht="15.75" customHeight="1">
      <c r="A302" s="197" t="str">
        <f>Seeds!AB299</f>
        <v>M6-NyO-53a-A-3</v>
      </c>
      <c r="B302" s="197" t="str">
        <f t="shared" ref="B302:C302" si="303">#REF!</f>
        <v>#REF!</v>
      </c>
      <c r="C302" s="197" t="str">
        <f t="shared" si="303"/>
        <v>#REF!</v>
      </c>
      <c r="D302" s="197" t="str">
        <f t="shared" si="4"/>
        <v>#REF!</v>
      </c>
    </row>
    <row r="303" ht="15.75" customHeight="1">
      <c r="A303" s="197" t="str">
        <f>Seeds!AB300</f>
        <v>M6-NyO-37a-I-1</v>
      </c>
      <c r="B303" s="197" t="str">
        <f t="shared" ref="B303:C303" si="304">#REF!</f>
        <v>#REF!</v>
      </c>
      <c r="C303" s="197" t="str">
        <f t="shared" si="304"/>
        <v>#REF!</v>
      </c>
      <c r="D303" s="197" t="str">
        <f t="shared" si="4"/>
        <v>#REF!</v>
      </c>
    </row>
    <row r="304" ht="15.75" customHeight="1">
      <c r="A304" s="197" t="str">
        <f>Seeds!AB301</f>
        <v>M6-NyO-37a-E-1</v>
      </c>
      <c r="B304" s="197" t="str">
        <f t="shared" ref="B304:C304" si="305">#REF!</f>
        <v>#REF!</v>
      </c>
      <c r="C304" s="197" t="str">
        <f t="shared" si="305"/>
        <v>#REF!</v>
      </c>
      <c r="D304" s="197" t="str">
        <f t="shared" si="4"/>
        <v>#REF!</v>
      </c>
    </row>
    <row r="305" ht="15.75" customHeight="1">
      <c r="A305" s="197" t="str">
        <f>Seeds!AB302</f>
        <v>M6-NyO-37a-A-1</v>
      </c>
      <c r="B305" s="197" t="str">
        <f t="shared" ref="B305:C305" si="306">#REF!</f>
        <v>#REF!</v>
      </c>
      <c r="C305" s="197" t="str">
        <f t="shared" si="306"/>
        <v>#REF!</v>
      </c>
      <c r="D305" s="197" t="str">
        <f t="shared" si="4"/>
        <v>#REF!</v>
      </c>
    </row>
    <row r="306" ht="15.75" customHeight="1">
      <c r="A306" s="197" t="str">
        <f>Seeds!AB303</f>
        <v>M6-NyO-37a-A-2</v>
      </c>
      <c r="B306" s="197" t="str">
        <f t="shared" ref="B306:C306" si="307">#REF!</f>
        <v>#REF!</v>
      </c>
      <c r="C306" s="197" t="str">
        <f t="shared" si="307"/>
        <v>#REF!</v>
      </c>
      <c r="D306" s="197" t="str">
        <f t="shared" si="4"/>
        <v>#REF!</v>
      </c>
    </row>
    <row r="307" ht="15.75" customHeight="1">
      <c r="A307" s="197" t="str">
        <f>Seeds!AB304</f>
        <v>M6-NyO-37a-A-3</v>
      </c>
      <c r="B307" s="197" t="str">
        <f t="shared" ref="B307:C307" si="308">#REF!</f>
        <v>#REF!</v>
      </c>
      <c r="C307" s="197" t="str">
        <f t="shared" si="308"/>
        <v>#REF!</v>
      </c>
      <c r="D307" s="197" t="str">
        <f t="shared" si="4"/>
        <v>#REF!</v>
      </c>
    </row>
    <row r="308" ht="15.75" customHeight="1">
      <c r="A308" s="197" t="str">
        <f>Seeds!AB305</f>
        <v>M6-NyO-38a-I-1</v>
      </c>
      <c r="B308" s="197" t="str">
        <f t="shared" ref="B308:C308" si="309">#REF!</f>
        <v>#REF!</v>
      </c>
      <c r="C308" s="197" t="str">
        <f t="shared" si="309"/>
        <v>#REF!</v>
      </c>
      <c r="D308" s="197" t="str">
        <f t="shared" si="4"/>
        <v>#REF!</v>
      </c>
    </row>
    <row r="309" ht="15.75" customHeight="1">
      <c r="A309" s="197" t="str">
        <f>Seeds!AB306</f>
        <v>M6-NyO-38a-E-1</v>
      </c>
      <c r="B309" s="197" t="str">
        <f t="shared" ref="B309:C309" si="310">#REF!</f>
        <v>#REF!</v>
      </c>
      <c r="C309" s="197" t="str">
        <f t="shared" si="310"/>
        <v>#REF!</v>
      </c>
      <c r="D309" s="197" t="str">
        <f t="shared" si="4"/>
        <v>#REF!</v>
      </c>
    </row>
    <row r="310" ht="15.75" customHeight="1">
      <c r="A310" s="197" t="str">
        <f>Seeds!AB307</f>
        <v>M6-NyO-38a-A-1</v>
      </c>
      <c r="B310" s="197" t="str">
        <f t="shared" ref="B310:C310" si="311">#REF!</f>
        <v>#REF!</v>
      </c>
      <c r="C310" s="197" t="str">
        <f t="shared" si="311"/>
        <v>#REF!</v>
      </c>
      <c r="D310" s="197" t="str">
        <f t="shared" si="4"/>
        <v>#REF!</v>
      </c>
    </row>
    <row r="311" ht="15.75" customHeight="1">
      <c r="A311" s="197" t="str">
        <f>Seeds!AB308</f>
        <v>M6-NyO-38a-A-2</v>
      </c>
      <c r="B311" s="197" t="str">
        <f t="shared" ref="B311:C311" si="312">#REF!</f>
        <v>#REF!</v>
      </c>
      <c r="C311" s="197" t="str">
        <f t="shared" si="312"/>
        <v>#REF!</v>
      </c>
      <c r="D311" s="197" t="str">
        <f t="shared" si="4"/>
        <v>#REF!</v>
      </c>
    </row>
    <row r="312" ht="15.75" customHeight="1">
      <c r="A312" s="197" t="str">
        <f>Seeds!AB309</f>
        <v>M6-NyO-38a-A-3</v>
      </c>
      <c r="B312" s="197" t="str">
        <f t="shared" ref="B312:C312" si="313">#REF!</f>
        <v>#REF!</v>
      </c>
      <c r="C312" s="197" t="str">
        <f t="shared" si="313"/>
        <v>#REF!</v>
      </c>
      <c r="D312" s="197" t="str">
        <f t="shared" si="4"/>
        <v>#REF!</v>
      </c>
    </row>
    <row r="313" ht="15.75" customHeight="1">
      <c r="A313" s="197" t="str">
        <f>Seeds!AB310</f>
        <v>M6-NyO-39a-I-1</v>
      </c>
      <c r="B313" s="197" t="str">
        <f t="shared" ref="B313:C313" si="314">#REF!</f>
        <v>#REF!</v>
      </c>
      <c r="C313" s="197" t="str">
        <f t="shared" si="314"/>
        <v>#REF!</v>
      </c>
      <c r="D313" s="197" t="str">
        <f t="shared" si="4"/>
        <v>#REF!</v>
      </c>
    </row>
    <row r="314" ht="15.75" customHeight="1">
      <c r="A314" s="197" t="str">
        <f>Seeds!AB311</f>
        <v>M6-NyO-39a-I-2</v>
      </c>
      <c r="B314" s="197" t="str">
        <f t="shared" ref="B314:C314" si="315">#REF!</f>
        <v>#REF!</v>
      </c>
      <c r="C314" s="197" t="str">
        <f t="shared" si="315"/>
        <v>#REF!</v>
      </c>
      <c r="D314" s="197" t="str">
        <f t="shared" si="4"/>
        <v>#REF!</v>
      </c>
    </row>
    <row r="315" ht="15.75" customHeight="1">
      <c r="A315" s="197" t="str">
        <f>Seeds!AB312</f>
        <v>M6-NyO-39a-E-1</v>
      </c>
      <c r="B315" s="197" t="str">
        <f t="shared" ref="B315:C315" si="316">#REF!</f>
        <v>#REF!</v>
      </c>
      <c r="C315" s="197" t="str">
        <f t="shared" si="316"/>
        <v>#REF!</v>
      </c>
      <c r="D315" s="197" t="str">
        <f t="shared" si="4"/>
        <v>#REF!</v>
      </c>
    </row>
    <row r="316" ht="15.75" customHeight="1">
      <c r="A316" s="197" t="str">
        <f>Seeds!AB313</f>
        <v>M6-NyO-39a-E-2</v>
      </c>
      <c r="B316" s="197" t="str">
        <f t="shared" ref="B316:C316" si="317">#REF!</f>
        <v>#REF!</v>
      </c>
      <c r="C316" s="197" t="str">
        <f t="shared" si="317"/>
        <v>#REF!</v>
      </c>
      <c r="D316" s="197" t="str">
        <f t="shared" si="4"/>
        <v>#REF!</v>
      </c>
    </row>
    <row r="317" ht="15.75" customHeight="1">
      <c r="A317" s="197" t="str">
        <f>Seeds!AB314</f>
        <v>M6-NyO-39a-A-1</v>
      </c>
      <c r="B317" s="197" t="str">
        <f t="shared" ref="B317:C317" si="318">#REF!</f>
        <v>#REF!</v>
      </c>
      <c r="C317" s="197" t="str">
        <f t="shared" si="318"/>
        <v>#REF!</v>
      </c>
      <c r="D317" s="197" t="str">
        <f t="shared" si="4"/>
        <v>#REF!</v>
      </c>
    </row>
    <row r="318" ht="15.75" customHeight="1">
      <c r="A318" s="197" t="str">
        <f>Seeds!AB315</f>
        <v>M6-NyO-39a-A-2</v>
      </c>
      <c r="B318" s="197" t="str">
        <f t="shared" ref="B318:C318" si="319">#REF!</f>
        <v>#REF!</v>
      </c>
      <c r="C318" s="197" t="str">
        <f t="shared" si="319"/>
        <v>#REF!</v>
      </c>
      <c r="D318" s="197" t="str">
        <f t="shared" si="4"/>
        <v>#REF!</v>
      </c>
    </row>
    <row r="319" ht="15.75" customHeight="1">
      <c r="A319" s="197" t="str">
        <f>Seeds!AB316</f>
        <v>M6-NyO-39a-A-3</v>
      </c>
      <c r="B319" s="197" t="str">
        <f t="shared" ref="B319:C319" si="320">#REF!</f>
        <v>#REF!</v>
      </c>
      <c r="C319" s="197" t="str">
        <f t="shared" si="320"/>
        <v>#REF!</v>
      </c>
      <c r="D319" s="197" t="str">
        <f t="shared" si="4"/>
        <v>#REF!</v>
      </c>
    </row>
    <row r="320" ht="15.75" customHeight="1">
      <c r="A320" s="197" t="str">
        <f>Seeds!AB317</f>
        <v>M6-NyO-40a-I-1</v>
      </c>
      <c r="B320" s="197" t="str">
        <f t="shared" ref="B320:C320" si="321">#REF!</f>
        <v>#REF!</v>
      </c>
      <c r="C320" s="197" t="str">
        <f t="shared" si="321"/>
        <v>#REF!</v>
      </c>
      <c r="D320" s="197" t="str">
        <f t="shared" si="4"/>
        <v>#REF!</v>
      </c>
    </row>
    <row r="321" ht="15.75" customHeight="1">
      <c r="A321" s="197" t="str">
        <f>Seeds!AB318</f>
        <v>M6-NyO-40a-I-2</v>
      </c>
      <c r="B321" s="197" t="str">
        <f t="shared" ref="B321:C321" si="322">#REF!</f>
        <v>#REF!</v>
      </c>
      <c r="C321" s="197" t="str">
        <f t="shared" si="322"/>
        <v>#REF!</v>
      </c>
      <c r="D321" s="197" t="str">
        <f t="shared" si="4"/>
        <v>#REF!</v>
      </c>
    </row>
    <row r="322" ht="15.75" customHeight="1">
      <c r="A322" s="197" t="str">
        <f>Seeds!AB319</f>
        <v>M6-NyO-40a-E-1</v>
      </c>
      <c r="B322" s="197" t="str">
        <f t="shared" ref="B322:C322" si="323">#REF!</f>
        <v>#REF!</v>
      </c>
      <c r="C322" s="197" t="str">
        <f t="shared" si="323"/>
        <v>#REF!</v>
      </c>
      <c r="D322" s="197" t="str">
        <f t="shared" si="4"/>
        <v>#REF!</v>
      </c>
    </row>
    <row r="323" ht="15.75" customHeight="1">
      <c r="A323" s="197" t="str">
        <f>Seeds!AB320</f>
        <v>M6-NyO-40a-E-2</v>
      </c>
      <c r="B323" s="197" t="str">
        <f t="shared" ref="B323:C323" si="324">#REF!</f>
        <v>#REF!</v>
      </c>
      <c r="C323" s="197" t="str">
        <f t="shared" si="324"/>
        <v>#REF!</v>
      </c>
      <c r="D323" s="197" t="str">
        <f t="shared" si="4"/>
        <v>#REF!</v>
      </c>
    </row>
    <row r="324" ht="15.75" customHeight="1">
      <c r="A324" s="197" t="str">
        <f>Seeds!AB321</f>
        <v>M6-NyO-40a-A-1</v>
      </c>
      <c r="B324" s="197" t="str">
        <f t="shared" ref="B324:C324" si="325">#REF!</f>
        <v>#REF!</v>
      </c>
      <c r="C324" s="197" t="str">
        <f t="shared" si="325"/>
        <v>#REF!</v>
      </c>
      <c r="D324" s="197" t="str">
        <f t="shared" si="4"/>
        <v>#REF!</v>
      </c>
    </row>
    <row r="325" ht="15.75" customHeight="1">
      <c r="A325" s="197" t="str">
        <f>Seeds!AB322</f>
        <v>M6-NyO-40a-A-2</v>
      </c>
      <c r="B325" s="197" t="str">
        <f t="shared" ref="B325:C325" si="326">#REF!</f>
        <v>#REF!</v>
      </c>
      <c r="C325" s="197" t="str">
        <f t="shared" si="326"/>
        <v>#REF!</v>
      </c>
      <c r="D325" s="197" t="str">
        <f t="shared" si="4"/>
        <v>#REF!</v>
      </c>
    </row>
    <row r="326" ht="15.75" customHeight="1">
      <c r="A326" s="197" t="str">
        <f>Seeds!AB323</f>
        <v>M6-NyO-40a-A-3</v>
      </c>
      <c r="B326" s="197" t="str">
        <f t="shared" ref="B326:C326" si="327">#REF!</f>
        <v>#REF!</v>
      </c>
      <c r="C326" s="197" t="str">
        <f t="shared" si="327"/>
        <v>#REF!</v>
      </c>
      <c r="D326" s="197" t="str">
        <f t="shared" si="4"/>
        <v>#REF!</v>
      </c>
    </row>
    <row r="327" ht="15.75" customHeight="1">
      <c r="A327" s="197" t="str">
        <f>Seeds!AB329</f>
        <v>M6-NyO-41a-I-1</v>
      </c>
      <c r="B327" s="197" t="str">
        <f t="shared" ref="B327:C327" si="328">#REF!</f>
        <v>#REF!</v>
      </c>
      <c r="C327" s="197" t="str">
        <f t="shared" si="328"/>
        <v>#REF!</v>
      </c>
      <c r="D327" s="197" t="str">
        <f t="shared" si="4"/>
        <v>#REF!</v>
      </c>
    </row>
    <row r="328" ht="15.75" customHeight="1">
      <c r="A328" s="197" t="str">
        <f>Seeds!AB330</f>
        <v>M6-NyO-41a-I-2</v>
      </c>
      <c r="B328" s="197" t="str">
        <f t="shared" ref="B328:C328" si="329">#REF!</f>
        <v>#REF!</v>
      </c>
      <c r="C328" s="197" t="str">
        <f t="shared" si="329"/>
        <v>#REF!</v>
      </c>
      <c r="D328" s="197" t="str">
        <f t="shared" si="4"/>
        <v>#REF!</v>
      </c>
    </row>
    <row r="329" ht="15.75" customHeight="1">
      <c r="A329" s="197" t="str">
        <f>Seeds!AB331</f>
        <v>M6-NyO-41a-E-1</v>
      </c>
      <c r="B329" s="197" t="str">
        <f t="shared" ref="B329:C329" si="330">#REF!</f>
        <v>#REF!</v>
      </c>
      <c r="C329" s="197" t="str">
        <f t="shared" si="330"/>
        <v>#REF!</v>
      </c>
      <c r="D329" s="197" t="str">
        <f t="shared" si="4"/>
        <v>#REF!</v>
      </c>
    </row>
    <row r="330" ht="15.75" customHeight="1">
      <c r="A330" s="197" t="str">
        <f>Seeds!AB332</f>
        <v>M6-NyO-41a-E-2</v>
      </c>
      <c r="B330" s="197" t="str">
        <f t="shared" ref="B330:C330" si="331">#REF!</f>
        <v>#REF!</v>
      </c>
      <c r="C330" s="197" t="str">
        <f t="shared" si="331"/>
        <v>#REF!</v>
      </c>
      <c r="D330" s="197" t="str">
        <f t="shared" si="4"/>
        <v>#REF!</v>
      </c>
    </row>
    <row r="331" ht="15.75" customHeight="1">
      <c r="A331" s="197" t="str">
        <f>Seeds!AB333</f>
        <v>M6-NyO-41a-A-1</v>
      </c>
      <c r="B331" s="197" t="str">
        <f t="shared" ref="B331:C331" si="332">#REF!</f>
        <v>#REF!</v>
      </c>
      <c r="C331" s="197" t="str">
        <f t="shared" si="332"/>
        <v>#REF!</v>
      </c>
      <c r="D331" s="197" t="str">
        <f t="shared" si="4"/>
        <v>#REF!</v>
      </c>
    </row>
    <row r="332" ht="15.75" customHeight="1">
      <c r="A332" s="197" t="str">
        <f>Seeds!AB334</f>
        <v>M6-NyO-41a-A-2</v>
      </c>
      <c r="B332" s="197" t="str">
        <f t="shared" ref="B332:C332" si="333">#REF!</f>
        <v>#REF!</v>
      </c>
      <c r="C332" s="197" t="str">
        <f t="shared" si="333"/>
        <v>#REF!</v>
      </c>
      <c r="D332" s="197" t="str">
        <f t="shared" si="4"/>
        <v>#REF!</v>
      </c>
    </row>
    <row r="333" ht="15.75" customHeight="1">
      <c r="A333" s="197" t="str">
        <f>Seeds!AB335</f>
        <v>M6-NyO-41a-A-3</v>
      </c>
      <c r="B333" s="197" t="str">
        <f t="shared" ref="B333:C333" si="334">#REF!</f>
        <v>#REF!</v>
      </c>
      <c r="C333" s="197" t="str">
        <f t="shared" si="334"/>
        <v>#REF!</v>
      </c>
      <c r="D333" s="197" t="str">
        <f t="shared" si="4"/>
        <v>#REF!</v>
      </c>
    </row>
    <row r="334" ht="15.75" customHeight="1">
      <c r="A334" s="197" t="str">
        <f>Seeds!AB336</f>
        <v>M6-NyO-42a-I-1</v>
      </c>
      <c r="B334" s="197" t="str">
        <f t="shared" ref="B334:C334" si="335">#REF!</f>
        <v>#REF!</v>
      </c>
      <c r="C334" s="197" t="str">
        <f t="shared" si="335"/>
        <v>#REF!</v>
      </c>
      <c r="D334" s="197" t="str">
        <f t="shared" si="4"/>
        <v>#REF!</v>
      </c>
    </row>
    <row r="335" ht="15.75" customHeight="1">
      <c r="A335" s="197" t="str">
        <f>Seeds!AB337</f>
        <v>M6-NyO-42a-E-1</v>
      </c>
      <c r="B335" s="197" t="str">
        <f t="shared" ref="B335:C335" si="336">#REF!</f>
        <v>#REF!</v>
      </c>
      <c r="C335" s="197" t="str">
        <f t="shared" si="336"/>
        <v>#REF!</v>
      </c>
      <c r="D335" s="197" t="str">
        <f t="shared" si="4"/>
        <v>#REF!</v>
      </c>
    </row>
    <row r="336" ht="15.75" customHeight="1">
      <c r="A336" s="197" t="str">
        <f>Seeds!AB338</f>
        <v>M6-NyO-42a-A-1</v>
      </c>
      <c r="B336" s="197" t="str">
        <f t="shared" ref="B336:C336" si="337">#REF!</f>
        <v>#REF!</v>
      </c>
      <c r="C336" s="197" t="str">
        <f t="shared" si="337"/>
        <v>#REF!</v>
      </c>
      <c r="D336" s="197" t="str">
        <f t="shared" si="4"/>
        <v>#REF!</v>
      </c>
    </row>
    <row r="337" ht="15.75" customHeight="1">
      <c r="A337" s="197" t="str">
        <f>Seeds!AB339</f>
        <v>M6-NyO-42a-A-2</v>
      </c>
      <c r="B337" s="197" t="str">
        <f t="shared" ref="B337:C337" si="338">#REF!</f>
        <v>#REF!</v>
      </c>
      <c r="C337" s="197" t="str">
        <f t="shared" si="338"/>
        <v>#REF!</v>
      </c>
      <c r="D337" s="197" t="str">
        <f t="shared" si="4"/>
        <v>#REF!</v>
      </c>
    </row>
    <row r="338" ht="15.75" customHeight="1">
      <c r="A338" s="197" t="str">
        <f>Seeds!AB340</f>
        <v>M6-NyO-42a-A-3</v>
      </c>
      <c r="B338" s="197" t="str">
        <f t="shared" ref="B338:C338" si="339">#REF!</f>
        <v>#REF!</v>
      </c>
      <c r="C338" s="197" t="str">
        <f t="shared" si="339"/>
        <v>#REF!</v>
      </c>
      <c r="D338" s="197" t="str">
        <f t="shared" si="4"/>
        <v>#REF!</v>
      </c>
    </row>
    <row r="339" ht="15.75" customHeight="1">
      <c r="A339" s="197" t="str">
        <f>Seeds!AB341</f>
        <v>M6-NyO-42b-I-1</v>
      </c>
      <c r="B339" s="197" t="str">
        <f t="shared" ref="B339:C339" si="340">#REF!</f>
        <v>#REF!</v>
      </c>
      <c r="C339" s="197" t="str">
        <f t="shared" si="340"/>
        <v>#REF!</v>
      </c>
      <c r="D339" s="197" t="str">
        <f t="shared" si="4"/>
        <v>#REF!</v>
      </c>
    </row>
    <row r="340" ht="15.75" customHeight="1">
      <c r="A340" s="197" t="str">
        <f>Seeds!AB342</f>
        <v>M6-NyO-42b-E-1</v>
      </c>
      <c r="B340" s="197" t="str">
        <f t="shared" ref="B340:C340" si="341">#REF!</f>
        <v>#REF!</v>
      </c>
      <c r="C340" s="197" t="str">
        <f t="shared" si="341"/>
        <v>#REF!</v>
      </c>
      <c r="D340" s="197" t="str">
        <f t="shared" si="4"/>
        <v>#REF!</v>
      </c>
    </row>
    <row r="341" ht="15.75" customHeight="1">
      <c r="A341" s="197" t="str">
        <f>Seeds!AB343</f>
        <v>M6-NyO-42b-A-1</v>
      </c>
      <c r="B341" s="197" t="str">
        <f t="shared" ref="B341:C341" si="342">#REF!</f>
        <v>#REF!</v>
      </c>
      <c r="C341" s="197" t="str">
        <f t="shared" si="342"/>
        <v>#REF!</v>
      </c>
      <c r="D341" s="197" t="str">
        <f t="shared" si="4"/>
        <v>#REF!</v>
      </c>
    </row>
    <row r="342" ht="15.75" customHeight="1">
      <c r="A342" s="197" t="str">
        <f>Seeds!AB344</f>
        <v>M6-NyO-42b-A-2</v>
      </c>
      <c r="B342" s="197" t="str">
        <f t="shared" ref="B342:C342" si="343">#REF!</f>
        <v>#REF!</v>
      </c>
      <c r="C342" s="197" t="str">
        <f t="shared" si="343"/>
        <v>#REF!</v>
      </c>
      <c r="D342" s="197" t="str">
        <f t="shared" si="4"/>
        <v>#REF!</v>
      </c>
    </row>
    <row r="343" ht="15.75" customHeight="1">
      <c r="A343" s="197" t="str">
        <f>Seeds!AB345</f>
        <v>M6-NyO-42b-A-3</v>
      </c>
      <c r="B343" s="197" t="str">
        <f t="shared" ref="B343:C343" si="344">#REF!</f>
        <v>#REF!</v>
      </c>
      <c r="C343" s="197" t="str">
        <f t="shared" si="344"/>
        <v>#REF!</v>
      </c>
      <c r="D343" s="197" t="str">
        <f t="shared" si="4"/>
        <v>#REF!</v>
      </c>
    </row>
    <row r="344" ht="15.75" customHeight="1">
      <c r="A344" s="197" t="str">
        <f t="shared" ref="A344:C344" si="345">#REF!</f>
        <v>#REF!</v>
      </c>
      <c r="B344" s="197" t="str">
        <f t="shared" si="345"/>
        <v>#REF!</v>
      </c>
      <c r="C344" s="197" t="str">
        <f t="shared" si="345"/>
        <v>#REF!</v>
      </c>
      <c r="D344" s="197" t="str">
        <f t="shared" si="4"/>
        <v>#REF!</v>
      </c>
    </row>
    <row r="345" ht="15.75" customHeight="1">
      <c r="A345" s="197" t="str">
        <f t="shared" ref="A345:C345" si="346">#REF!</f>
        <v>#REF!</v>
      </c>
      <c r="B345" s="197" t="str">
        <f t="shared" si="346"/>
        <v>#REF!</v>
      </c>
      <c r="C345" s="197" t="str">
        <f t="shared" si="346"/>
        <v>#REF!</v>
      </c>
      <c r="D345" s="197" t="str">
        <f t="shared" si="4"/>
        <v>#REF!</v>
      </c>
    </row>
    <row r="346" ht="15.75" customHeight="1">
      <c r="A346" s="197" t="str">
        <f t="shared" ref="A346:C346" si="347">#REF!</f>
        <v>#REF!</v>
      </c>
      <c r="B346" s="197" t="str">
        <f t="shared" si="347"/>
        <v>#REF!</v>
      </c>
      <c r="C346" s="197" t="str">
        <f t="shared" si="347"/>
        <v>#REF!</v>
      </c>
      <c r="D346" s="197" t="str">
        <f t="shared" si="4"/>
        <v>#REF!</v>
      </c>
    </row>
    <row r="347" ht="15.75" customHeight="1">
      <c r="A347" s="197" t="str">
        <f t="shared" ref="A347:C347" si="348">#REF!</f>
        <v>#REF!</v>
      </c>
      <c r="B347" s="197" t="str">
        <f t="shared" si="348"/>
        <v>#REF!</v>
      </c>
      <c r="C347" s="197" t="str">
        <f t="shared" si="348"/>
        <v>#REF!</v>
      </c>
      <c r="D347" s="197" t="str">
        <f t="shared" si="4"/>
        <v>#REF!</v>
      </c>
    </row>
    <row r="348" ht="15.75" customHeight="1">
      <c r="A348" s="197" t="str">
        <f t="shared" ref="A348:C348" si="349">#REF!</f>
        <v>#REF!</v>
      </c>
      <c r="B348" s="197" t="str">
        <f t="shared" si="349"/>
        <v>#REF!</v>
      </c>
      <c r="C348" s="197" t="str">
        <f t="shared" si="349"/>
        <v>#REF!</v>
      </c>
      <c r="D348" s="197" t="str">
        <f t="shared" si="4"/>
        <v>#REF!</v>
      </c>
    </row>
    <row r="349" ht="15.75" customHeight="1">
      <c r="A349" s="197" t="str">
        <f t="shared" ref="A349:C349" si="350">#REF!</f>
        <v>#REF!</v>
      </c>
      <c r="B349" s="197" t="str">
        <f t="shared" si="350"/>
        <v>#REF!</v>
      </c>
      <c r="C349" s="197" t="str">
        <f t="shared" si="350"/>
        <v>#REF!</v>
      </c>
      <c r="D349" s="197" t="str">
        <f t="shared" si="4"/>
        <v>#REF!</v>
      </c>
    </row>
    <row r="350" ht="15.75" customHeight="1">
      <c r="A350" s="197" t="str">
        <f t="shared" ref="A350:C350" si="351">#REF!</f>
        <v>#REF!</v>
      </c>
      <c r="B350" s="197" t="str">
        <f t="shared" si="351"/>
        <v>#REF!</v>
      </c>
      <c r="C350" s="197" t="str">
        <f t="shared" si="351"/>
        <v>#REF!</v>
      </c>
      <c r="D350" s="197" t="str">
        <f t="shared" si="4"/>
        <v>#REF!</v>
      </c>
    </row>
    <row r="351" ht="15.75" customHeight="1">
      <c r="A351" s="197" t="str">
        <f t="shared" ref="A351:C351" si="352">#REF!</f>
        <v>#REF!</v>
      </c>
      <c r="B351" s="197" t="str">
        <f t="shared" si="352"/>
        <v>#REF!</v>
      </c>
      <c r="C351" s="197" t="str">
        <f t="shared" si="352"/>
        <v>#REF!</v>
      </c>
      <c r="D351" s="197" t="str">
        <f t="shared" si="4"/>
        <v>#REF!</v>
      </c>
    </row>
    <row r="352" ht="15.75" customHeight="1">
      <c r="A352" s="197" t="str">
        <f t="shared" ref="A352:C352" si="353">#REF!</f>
        <v>#REF!</v>
      </c>
      <c r="B352" s="197" t="str">
        <f t="shared" si="353"/>
        <v>#REF!</v>
      </c>
      <c r="C352" s="197" t="str">
        <f t="shared" si="353"/>
        <v>#REF!</v>
      </c>
      <c r="D352" s="197" t="str">
        <f t="shared" si="4"/>
        <v>#REF!</v>
      </c>
    </row>
    <row r="353" ht="15.75" customHeight="1">
      <c r="A353" s="197" t="str">
        <f t="shared" ref="A353:C353" si="354">#REF!</f>
        <v>#REF!</v>
      </c>
      <c r="B353" s="197" t="str">
        <f t="shared" si="354"/>
        <v>#REF!</v>
      </c>
      <c r="C353" s="197" t="str">
        <f t="shared" si="354"/>
        <v>#REF!</v>
      </c>
      <c r="D353" s="197" t="str">
        <f t="shared" si="4"/>
        <v>#REF!</v>
      </c>
    </row>
    <row r="354" ht="15.75" customHeight="1">
      <c r="A354" s="197" t="str">
        <f>Seeds!AB360</f>
        <v>M6-NyO-44a-I-1</v>
      </c>
      <c r="B354" s="197" t="str">
        <f t="shared" ref="B354:C354" si="355">#REF!</f>
        <v>#REF!</v>
      </c>
      <c r="C354" s="197" t="str">
        <f t="shared" si="355"/>
        <v>#REF!</v>
      </c>
      <c r="D354" s="197" t="str">
        <f t="shared" si="4"/>
        <v>#REF!</v>
      </c>
    </row>
    <row r="355" ht="15.75" customHeight="1">
      <c r="A355" s="197" t="str">
        <f>Seeds!AB361</f>
        <v>M6-NyO-44a-E-1</v>
      </c>
      <c r="B355" s="197" t="str">
        <f t="shared" ref="B355:C355" si="356">#REF!</f>
        <v>#REF!</v>
      </c>
      <c r="C355" s="197" t="str">
        <f t="shared" si="356"/>
        <v>#REF!</v>
      </c>
      <c r="D355" s="197" t="str">
        <f t="shared" si="4"/>
        <v>#REF!</v>
      </c>
    </row>
    <row r="356" ht="15.75" customHeight="1">
      <c r="A356" s="197" t="str">
        <f>Seeds!AB362</f>
        <v>M6-NyO-44b-I-1</v>
      </c>
      <c r="B356" s="197" t="str">
        <f t="shared" ref="B356:C356" si="357">#REF!</f>
        <v>#REF!</v>
      </c>
      <c r="C356" s="197" t="str">
        <f t="shared" si="357"/>
        <v>#REF!</v>
      </c>
      <c r="D356" s="197" t="str">
        <f t="shared" si="4"/>
        <v>#REF!</v>
      </c>
    </row>
    <row r="357" ht="15.75" customHeight="1">
      <c r="A357" s="197" t="str">
        <f>Seeds!AB363</f>
        <v>M6-NyO-44b-E-1</v>
      </c>
      <c r="B357" s="197" t="str">
        <f t="shared" ref="B357:C357" si="358">#REF!</f>
        <v>#REF!</v>
      </c>
      <c r="C357" s="197" t="str">
        <f t="shared" si="358"/>
        <v>#REF!</v>
      </c>
      <c r="D357" s="197" t="str">
        <f t="shared" si="4"/>
        <v>#REF!</v>
      </c>
    </row>
    <row r="358" ht="15.75" customHeight="1">
      <c r="A358" s="197" t="str">
        <f>Seeds!AB364</f>
        <v>M6-NyO-44b-E-2</v>
      </c>
      <c r="B358" s="197" t="str">
        <f t="shared" ref="B358:C358" si="359">#REF!</f>
        <v>#REF!</v>
      </c>
      <c r="C358" s="197" t="str">
        <f t="shared" si="359"/>
        <v>#REF!</v>
      </c>
      <c r="D358" s="197" t="str">
        <f t="shared" si="4"/>
        <v>#REF!</v>
      </c>
    </row>
    <row r="359" ht="15.75" customHeight="1">
      <c r="A359" s="197" t="str">
        <f>Seeds!AB365</f>
        <v>M6-NyO-44b-E-3</v>
      </c>
      <c r="B359" s="197" t="str">
        <f t="shared" ref="B359:C359" si="360">#REF!</f>
        <v>#REF!</v>
      </c>
      <c r="C359" s="197" t="str">
        <f t="shared" si="360"/>
        <v>#REF!</v>
      </c>
      <c r="D359" s="197" t="str">
        <f t="shared" si="4"/>
        <v>#REF!</v>
      </c>
    </row>
    <row r="360" ht="15.75" customHeight="1">
      <c r="A360" s="197" t="str">
        <f>Seeds!AB366</f>
        <v>M6-NyO-44c-I-1</v>
      </c>
      <c r="B360" s="197" t="str">
        <f t="shared" ref="B360:C360" si="361">#REF!</f>
        <v>#REF!</v>
      </c>
      <c r="C360" s="197" t="str">
        <f t="shared" si="361"/>
        <v>#REF!</v>
      </c>
      <c r="D360" s="197" t="str">
        <f t="shared" si="4"/>
        <v>#REF!</v>
      </c>
    </row>
    <row r="361" ht="15.75" customHeight="1">
      <c r="A361" s="197" t="str">
        <f>Seeds!AB367</f>
        <v>M6-NyO-44c-E-1</v>
      </c>
      <c r="B361" s="197" t="str">
        <f t="shared" ref="B361:C361" si="362">#REF!</f>
        <v>#REF!</v>
      </c>
      <c r="C361" s="197" t="str">
        <f t="shared" si="362"/>
        <v>#REF!</v>
      </c>
      <c r="D361" s="197" t="str">
        <f t="shared" si="4"/>
        <v>#REF!</v>
      </c>
    </row>
    <row r="362" ht="15.75" customHeight="1">
      <c r="A362" s="197" t="str">
        <f>Seeds!AB368</f>
        <v>M6-NyO-44c-A-1</v>
      </c>
      <c r="B362" s="197" t="str">
        <f t="shared" ref="B362:C362" si="363">#REF!</f>
        <v>#REF!</v>
      </c>
      <c r="C362" s="197" t="str">
        <f t="shared" si="363"/>
        <v>#REF!</v>
      </c>
      <c r="D362" s="197" t="str">
        <f t="shared" si="4"/>
        <v>#REF!</v>
      </c>
    </row>
    <row r="363" ht="15.75" customHeight="1">
      <c r="A363" s="197" t="str">
        <f>Seeds!AB369</f>
        <v>M6-NyO-44c-A-2</v>
      </c>
      <c r="B363" s="197" t="str">
        <f t="shared" ref="B363:C363" si="364">#REF!</f>
        <v>#REF!</v>
      </c>
      <c r="C363" s="197" t="str">
        <f t="shared" si="364"/>
        <v>#REF!</v>
      </c>
      <c r="D363" s="197" t="str">
        <f t="shared" si="4"/>
        <v>#REF!</v>
      </c>
    </row>
    <row r="364" ht="15.75" customHeight="1">
      <c r="A364" s="197" t="str">
        <f>Seeds!AB370</f>
        <v>M6-NyO-44c-A-3</v>
      </c>
      <c r="B364" s="197" t="str">
        <f t="shared" ref="B364:C364" si="365">#REF!</f>
        <v>#REF!</v>
      </c>
      <c r="C364" s="197" t="str">
        <f t="shared" si="365"/>
        <v>#REF!</v>
      </c>
      <c r="D364" s="197" t="str">
        <f t="shared" si="4"/>
        <v>#REF!</v>
      </c>
    </row>
    <row r="365" ht="15.75" customHeight="1">
      <c r="A365" s="197" t="str">
        <f t="shared" ref="A365:C365" si="366">#REF!</f>
        <v>#REF!</v>
      </c>
      <c r="B365" s="197" t="str">
        <f t="shared" si="366"/>
        <v>#REF!</v>
      </c>
      <c r="C365" s="197" t="str">
        <f t="shared" si="366"/>
        <v>#REF!</v>
      </c>
      <c r="D365" s="197" t="str">
        <f t="shared" si="4"/>
        <v>#REF!</v>
      </c>
    </row>
    <row r="366" ht="15.75" customHeight="1">
      <c r="A366" s="197" t="str">
        <f t="shared" ref="A366:C366" si="367">#REF!</f>
        <v>#REF!</v>
      </c>
      <c r="B366" s="197" t="str">
        <f t="shared" si="367"/>
        <v>#REF!</v>
      </c>
      <c r="C366" s="197" t="str">
        <f t="shared" si="367"/>
        <v>#REF!</v>
      </c>
      <c r="D366" s="197" t="str">
        <f t="shared" si="4"/>
        <v>#REF!</v>
      </c>
    </row>
    <row r="367" ht="15.75" customHeight="1">
      <c r="A367" s="197" t="str">
        <f t="shared" ref="A367:C367" si="368">#REF!</f>
        <v>#REF!</v>
      </c>
      <c r="B367" s="197" t="str">
        <f t="shared" si="368"/>
        <v>#REF!</v>
      </c>
      <c r="C367" s="197" t="str">
        <f t="shared" si="368"/>
        <v>#REF!</v>
      </c>
      <c r="D367" s="197" t="str">
        <f t="shared" si="4"/>
        <v>#REF!</v>
      </c>
    </row>
    <row r="368" ht="15.75" customHeight="1">
      <c r="A368" s="197" t="str">
        <f t="shared" ref="A368:C368" si="369">#REF!</f>
        <v>#REF!</v>
      </c>
      <c r="B368" s="197" t="str">
        <f t="shared" si="369"/>
        <v>#REF!</v>
      </c>
      <c r="C368" s="197" t="str">
        <f t="shared" si="369"/>
        <v>#REF!</v>
      </c>
      <c r="D368" s="197" t="str">
        <f t="shared" si="4"/>
        <v>#REF!</v>
      </c>
    </row>
    <row r="369" ht="15.75" customHeight="1">
      <c r="A369" s="197" t="str">
        <f t="shared" ref="A369:C369" si="370">#REF!</f>
        <v>#REF!</v>
      </c>
      <c r="B369" s="197" t="str">
        <f t="shared" si="370"/>
        <v>#REF!</v>
      </c>
      <c r="C369" s="197" t="str">
        <f t="shared" si="370"/>
        <v>#REF!</v>
      </c>
      <c r="D369" s="197" t="str">
        <f t="shared" si="4"/>
        <v>#REF!</v>
      </c>
    </row>
    <row r="370" ht="15.75" customHeight="1">
      <c r="A370" s="197" t="str">
        <f t="shared" ref="A370:C370" si="371">#REF!</f>
        <v>#REF!</v>
      </c>
      <c r="B370" s="197" t="str">
        <f t="shared" si="371"/>
        <v>#REF!</v>
      </c>
      <c r="C370" s="197" t="str">
        <f t="shared" si="371"/>
        <v>#REF!</v>
      </c>
      <c r="D370" s="197" t="str">
        <f t="shared" si="4"/>
        <v>#REF!</v>
      </c>
    </row>
    <row r="371" ht="15.75" customHeight="1">
      <c r="A371" s="197" t="str">
        <f t="shared" ref="A371:C371" si="372">#REF!</f>
        <v>#REF!</v>
      </c>
      <c r="B371" s="197" t="str">
        <f t="shared" si="372"/>
        <v>#REF!</v>
      </c>
      <c r="C371" s="197" t="str">
        <f t="shared" si="372"/>
        <v>#REF!</v>
      </c>
      <c r="D371" s="197" t="str">
        <f t="shared" si="4"/>
        <v>#REF!</v>
      </c>
    </row>
    <row r="372" ht="15.75" customHeight="1">
      <c r="A372" s="197" t="str">
        <f t="shared" ref="A372:C372" si="373">#REF!</f>
        <v>#REF!</v>
      </c>
      <c r="B372" s="197" t="str">
        <f t="shared" si="373"/>
        <v>#REF!</v>
      </c>
      <c r="C372" s="197" t="str">
        <f t="shared" si="373"/>
        <v>#REF!</v>
      </c>
      <c r="D372" s="197" t="str">
        <f t="shared" si="4"/>
        <v>#REF!</v>
      </c>
    </row>
    <row r="373" ht="15.75" customHeight="1">
      <c r="A373" s="197" t="str">
        <f t="shared" ref="A373:C373" si="374">#REF!</f>
        <v>#REF!</v>
      </c>
      <c r="B373" s="197" t="str">
        <f t="shared" si="374"/>
        <v>#REF!</v>
      </c>
      <c r="C373" s="197" t="str">
        <f t="shared" si="374"/>
        <v>#REF!</v>
      </c>
      <c r="D373" s="197" t="str">
        <f t="shared" si="4"/>
        <v>#REF!</v>
      </c>
    </row>
    <row r="374" ht="15.75" customHeight="1">
      <c r="A374" s="197" t="str">
        <f t="shared" ref="A374:C374" si="375">#REF!</f>
        <v>#REF!</v>
      </c>
      <c r="B374" s="197" t="str">
        <f t="shared" si="375"/>
        <v>#REF!</v>
      </c>
      <c r="C374" s="197" t="str">
        <f t="shared" si="375"/>
        <v>#REF!</v>
      </c>
      <c r="D374" s="197" t="str">
        <f t="shared" si="4"/>
        <v>#REF!</v>
      </c>
    </row>
    <row r="375" ht="15.75" customHeight="1">
      <c r="A375" s="197" t="str">
        <f t="shared" ref="A375:C375" si="376">#REF!</f>
        <v>#REF!</v>
      </c>
      <c r="B375" s="197" t="str">
        <f t="shared" si="376"/>
        <v>#REF!</v>
      </c>
      <c r="C375" s="197" t="str">
        <f t="shared" si="376"/>
        <v>#REF!</v>
      </c>
      <c r="D375" s="197" t="str">
        <f t="shared" si="4"/>
        <v>#REF!</v>
      </c>
    </row>
    <row r="376" ht="15.75" customHeight="1">
      <c r="A376" s="197" t="str">
        <f>Seeds!AB371</f>
        <v>M6-NyO-64a-I-1</v>
      </c>
      <c r="B376" s="197" t="str">
        <f t="shared" ref="B376:C376" si="377">#REF!</f>
        <v>#REF!</v>
      </c>
      <c r="C376" s="197" t="str">
        <f t="shared" si="377"/>
        <v>#REF!</v>
      </c>
      <c r="D376" s="197" t="str">
        <f t="shared" si="4"/>
        <v>#REF!</v>
      </c>
    </row>
    <row r="377" ht="15.75" customHeight="1">
      <c r="A377" s="197" t="str">
        <f>Seeds!AB372</f>
        <v>M6-NyO-64a-I-2</v>
      </c>
      <c r="B377" s="197" t="str">
        <f t="shared" ref="B377:C377" si="378">#REF!</f>
        <v>#REF!</v>
      </c>
      <c r="C377" s="197" t="str">
        <f t="shared" si="378"/>
        <v>#REF!</v>
      </c>
      <c r="D377" s="197" t="str">
        <f t="shared" si="4"/>
        <v>#REF!</v>
      </c>
    </row>
    <row r="378" ht="15.75" customHeight="1">
      <c r="A378" s="197" t="str">
        <f>Seeds!AB373</f>
        <v>M6-NyO-64a-I-3</v>
      </c>
      <c r="B378" s="197" t="str">
        <f t="shared" ref="B378:C378" si="379">#REF!</f>
        <v>#REF!</v>
      </c>
      <c r="C378" s="197" t="str">
        <f t="shared" si="379"/>
        <v>#REF!</v>
      </c>
      <c r="D378" s="197" t="str">
        <f t="shared" si="4"/>
        <v>#REF!</v>
      </c>
    </row>
    <row r="379" ht="15.75" customHeight="1">
      <c r="A379" s="197" t="str">
        <f>Seeds!AB374</f>
        <v>M6-NyO-64a-E-1</v>
      </c>
      <c r="B379" s="197" t="str">
        <f t="shared" ref="B379:C379" si="380">#REF!</f>
        <v>#REF!</v>
      </c>
      <c r="C379" s="197" t="str">
        <f t="shared" si="380"/>
        <v>#REF!</v>
      </c>
      <c r="D379" s="197" t="str">
        <f t="shared" si="4"/>
        <v>#REF!</v>
      </c>
    </row>
    <row r="380" ht="15.75" customHeight="1">
      <c r="A380" s="197" t="str">
        <f>Seeds!AB375</f>
        <v>M6-NyO-64a-E-2</v>
      </c>
      <c r="B380" s="197" t="str">
        <f t="shared" ref="B380:C380" si="381">#REF!</f>
        <v>#REF!</v>
      </c>
      <c r="C380" s="197" t="str">
        <f t="shared" si="381"/>
        <v>#REF!</v>
      </c>
      <c r="D380" s="197" t="str">
        <f t="shared" si="4"/>
        <v>#REF!</v>
      </c>
    </row>
    <row r="381" ht="15.75" customHeight="1">
      <c r="A381" s="197" t="str">
        <f>Seeds!AB376</f>
        <v>M6-NyO-64a-E-3</v>
      </c>
      <c r="B381" s="197" t="str">
        <f t="shared" ref="B381:C381" si="382">#REF!</f>
        <v>#REF!</v>
      </c>
      <c r="C381" s="197" t="str">
        <f t="shared" si="382"/>
        <v>#REF!</v>
      </c>
      <c r="D381" s="197" t="str">
        <f t="shared" si="4"/>
        <v>#REF!</v>
      </c>
    </row>
    <row r="382" ht="15.75" customHeight="1">
      <c r="A382" s="197" t="str">
        <f>Seeds!AB377</f>
        <v>M6-NyO-65a-I-1</v>
      </c>
      <c r="B382" s="197" t="str">
        <f t="shared" ref="B382:C382" si="383">#REF!</f>
        <v>#REF!</v>
      </c>
      <c r="C382" s="197" t="str">
        <f t="shared" si="383"/>
        <v>#REF!</v>
      </c>
      <c r="D382" s="197" t="str">
        <f t="shared" si="4"/>
        <v>#REF!</v>
      </c>
    </row>
    <row r="383" ht="15.75" customHeight="1">
      <c r="A383" s="197" t="str">
        <f>Seeds!AB378</f>
        <v>M6-NyO-65a-I-2</v>
      </c>
      <c r="B383" s="197" t="str">
        <f t="shared" ref="B383:C383" si="384">#REF!</f>
        <v>#REF!</v>
      </c>
      <c r="C383" s="197" t="str">
        <f t="shared" si="384"/>
        <v>#REF!</v>
      </c>
      <c r="D383" s="197" t="str">
        <f t="shared" si="4"/>
        <v>#REF!</v>
      </c>
    </row>
    <row r="384" ht="15.75" customHeight="1">
      <c r="A384" s="197" t="str">
        <f>Seeds!AB379</f>
        <v>M6-NyO-65a-I-3</v>
      </c>
      <c r="B384" s="197" t="str">
        <f t="shared" ref="B384:C384" si="385">#REF!</f>
        <v>#REF!</v>
      </c>
      <c r="C384" s="197" t="str">
        <f t="shared" si="385"/>
        <v>#REF!</v>
      </c>
      <c r="D384" s="197" t="str">
        <f t="shared" si="4"/>
        <v>#REF!</v>
      </c>
    </row>
    <row r="385" ht="15.75" customHeight="1">
      <c r="A385" s="197" t="str">
        <f>Seeds!AB380</f>
        <v>M6-NyO-65a-E-1</v>
      </c>
      <c r="B385" s="197" t="str">
        <f t="shared" ref="B385:C385" si="386">#REF!</f>
        <v>#REF!</v>
      </c>
      <c r="C385" s="197" t="str">
        <f t="shared" si="386"/>
        <v>#REF!</v>
      </c>
      <c r="D385" s="197" t="str">
        <f t="shared" si="4"/>
        <v>#REF!</v>
      </c>
    </row>
    <row r="386" ht="15.75" customHeight="1">
      <c r="A386" s="197" t="str">
        <f>Seeds!AB381</f>
        <v>M6-NyO-65a-E-2</v>
      </c>
      <c r="B386" s="197" t="str">
        <f t="shared" ref="B386:C386" si="387">#REF!</f>
        <v>#REF!</v>
      </c>
      <c r="C386" s="197" t="str">
        <f t="shared" si="387"/>
        <v>#REF!</v>
      </c>
      <c r="D386" s="197" t="str">
        <f t="shared" si="4"/>
        <v>#REF!</v>
      </c>
    </row>
    <row r="387" ht="15.75" customHeight="1">
      <c r="A387" s="197" t="str">
        <f>Seeds!AB382</f>
        <v>M6-NyO-65a-E-3</v>
      </c>
      <c r="B387" s="197" t="str">
        <f t="shared" ref="B387:C387" si="388">#REF!</f>
        <v>#REF!</v>
      </c>
      <c r="C387" s="197" t="str">
        <f t="shared" si="388"/>
        <v>#REF!</v>
      </c>
      <c r="D387" s="197" t="str">
        <f t="shared" si="4"/>
        <v>#REF!</v>
      </c>
    </row>
    <row r="388" ht="15.75" customHeight="1">
      <c r="A388" s="197" t="str">
        <f>Seeds!AB383</f>
        <v>M6-NyO-65b-I-1</v>
      </c>
      <c r="B388" s="197" t="str">
        <f t="shared" ref="B388:C388" si="389">#REF!</f>
        <v>#REF!</v>
      </c>
      <c r="C388" s="197" t="str">
        <f t="shared" si="389"/>
        <v>#REF!</v>
      </c>
      <c r="D388" s="197" t="str">
        <f t="shared" si="4"/>
        <v>#REF!</v>
      </c>
    </row>
    <row r="389" ht="15.75" customHeight="1">
      <c r="A389" s="197" t="str">
        <f>Seeds!AB384</f>
        <v>M6-NyO-65b-I-2</v>
      </c>
      <c r="B389" s="197" t="str">
        <f t="shared" ref="B389:C389" si="390">#REF!</f>
        <v>#REF!</v>
      </c>
      <c r="C389" s="197" t="str">
        <f t="shared" si="390"/>
        <v>#REF!</v>
      </c>
      <c r="D389" s="197" t="str">
        <f t="shared" si="4"/>
        <v>#REF!</v>
      </c>
    </row>
    <row r="390" ht="15.75" customHeight="1">
      <c r="A390" s="197" t="str">
        <f>Seeds!AB385</f>
        <v>M6-NyO-65b-I-3</v>
      </c>
      <c r="B390" s="197" t="str">
        <f t="shared" ref="B390:C390" si="391">#REF!</f>
        <v>#REF!</v>
      </c>
      <c r="C390" s="197" t="str">
        <f t="shared" si="391"/>
        <v>#REF!</v>
      </c>
      <c r="D390" s="197" t="str">
        <f t="shared" si="4"/>
        <v>#REF!</v>
      </c>
    </row>
    <row r="391" ht="15.75" customHeight="1">
      <c r="A391" s="197" t="str">
        <f>Seeds!AB386</f>
        <v>M6-NyO-66a-I-1</v>
      </c>
      <c r="B391" s="197" t="str">
        <f t="shared" ref="B391:C391" si="392">#REF!</f>
        <v>#REF!</v>
      </c>
      <c r="C391" s="197" t="str">
        <f t="shared" si="392"/>
        <v>#REF!</v>
      </c>
      <c r="D391" s="197" t="str">
        <f t="shared" si="4"/>
        <v>#REF!</v>
      </c>
    </row>
    <row r="392" ht="15.75" customHeight="1">
      <c r="A392" s="197" t="str">
        <f>Seeds!AB387</f>
        <v>M6-NyO-66a-I-2</v>
      </c>
      <c r="B392" s="197" t="str">
        <f t="shared" ref="B392:C392" si="393">#REF!</f>
        <v>#REF!</v>
      </c>
      <c r="C392" s="197" t="str">
        <f t="shared" si="393"/>
        <v>#REF!</v>
      </c>
      <c r="D392" s="197" t="str">
        <f t="shared" si="4"/>
        <v>#REF!</v>
      </c>
    </row>
    <row r="393" ht="15.75" customHeight="1">
      <c r="A393" s="197" t="str">
        <f>Seeds!AB388</f>
        <v>M6-NyO-66a-I-3</v>
      </c>
      <c r="B393" s="197" t="str">
        <f t="shared" ref="B393:C393" si="394">#REF!</f>
        <v>#REF!</v>
      </c>
      <c r="C393" s="197" t="str">
        <f t="shared" si="394"/>
        <v>#REF!</v>
      </c>
      <c r="D393" s="197" t="str">
        <f t="shared" si="4"/>
        <v>#REF!</v>
      </c>
    </row>
    <row r="394" ht="15.75" customHeight="1">
      <c r="A394" s="197" t="str">
        <f>Seeds!AB389</f>
        <v>M6-NyO-66a-E-1</v>
      </c>
      <c r="B394" s="197" t="str">
        <f t="shared" ref="B394:C394" si="395">#REF!</f>
        <v>#REF!</v>
      </c>
      <c r="C394" s="197" t="str">
        <f t="shared" si="395"/>
        <v>#REF!</v>
      </c>
      <c r="D394" s="197" t="str">
        <f t="shared" si="4"/>
        <v>#REF!</v>
      </c>
    </row>
    <row r="395" ht="15.75" customHeight="1">
      <c r="A395" s="197" t="str">
        <f>Seeds!AB390</f>
        <v>M6-NyO-66a-E-2</v>
      </c>
      <c r="B395" s="197" t="str">
        <f t="shared" ref="B395:C395" si="396">#REF!</f>
        <v>#REF!</v>
      </c>
      <c r="C395" s="197" t="str">
        <f t="shared" si="396"/>
        <v>#REF!</v>
      </c>
      <c r="D395" s="197" t="str">
        <f t="shared" si="4"/>
        <v>#REF!</v>
      </c>
    </row>
    <row r="396" ht="15.75" customHeight="1">
      <c r="A396" s="197" t="str">
        <f>Seeds!AB391</f>
        <v>M6-NyO-66a-E-3</v>
      </c>
      <c r="B396" s="197" t="str">
        <f t="shared" ref="B396:C396" si="397">#REF!</f>
        <v>#REF!</v>
      </c>
      <c r="C396" s="197" t="str">
        <f t="shared" si="397"/>
        <v>#REF!</v>
      </c>
      <c r="D396" s="197" t="str">
        <f t="shared" si="4"/>
        <v>#REF!</v>
      </c>
    </row>
    <row r="397" ht="15.75" customHeight="1">
      <c r="A397" s="197" t="str">
        <f>Seeds!AB392</f>
        <v>M6-NyO-67a-I-1</v>
      </c>
      <c r="B397" s="197" t="str">
        <f t="shared" ref="B397:C397" si="398">#REF!</f>
        <v>#REF!</v>
      </c>
      <c r="C397" s="197" t="str">
        <f t="shared" si="398"/>
        <v>#REF!</v>
      </c>
      <c r="D397" s="197" t="str">
        <f t="shared" si="4"/>
        <v>#REF!</v>
      </c>
    </row>
    <row r="398" ht="15.75" customHeight="1">
      <c r="A398" s="197" t="str">
        <f>Seeds!AB393</f>
        <v>M6-NyO-67a-I-2</v>
      </c>
      <c r="B398" s="197" t="str">
        <f t="shared" ref="B398:C398" si="399">#REF!</f>
        <v>#REF!</v>
      </c>
      <c r="C398" s="197" t="str">
        <f t="shared" si="399"/>
        <v>#REF!</v>
      </c>
      <c r="D398" s="197" t="str">
        <f t="shared" si="4"/>
        <v>#REF!</v>
      </c>
    </row>
    <row r="399" ht="15.75" customHeight="1">
      <c r="A399" s="197" t="str">
        <f>Seeds!AB395</f>
        <v>M6-NyO-67a-I-4</v>
      </c>
      <c r="B399" s="197" t="str">
        <f t="shared" ref="B399:C399" si="400">#REF!</f>
        <v>#REF!</v>
      </c>
      <c r="C399" s="197" t="str">
        <f t="shared" si="400"/>
        <v>#REF!</v>
      </c>
      <c r="D399" s="197" t="str">
        <f t="shared" si="4"/>
        <v>#REF!</v>
      </c>
    </row>
    <row r="400" ht="15.75" customHeight="1">
      <c r="A400" s="197" t="str">
        <f>Seeds!AB396</f>
        <v>M6-NyO-67a-E-1</v>
      </c>
      <c r="B400" s="197" t="str">
        <f t="shared" ref="B400:C400" si="401">#REF!</f>
        <v>#REF!</v>
      </c>
      <c r="C400" s="197" t="str">
        <f t="shared" si="401"/>
        <v>#REF!</v>
      </c>
      <c r="D400" s="197" t="str">
        <f t="shared" si="4"/>
        <v>#REF!</v>
      </c>
    </row>
    <row r="401" ht="15.75" customHeight="1">
      <c r="A401" s="197" t="str">
        <f>Seeds!AB397</f>
        <v>M6-NyO-67a-E-2</v>
      </c>
      <c r="B401" s="197" t="str">
        <f t="shared" ref="B401:C401" si="402">#REF!</f>
        <v>#REF!</v>
      </c>
      <c r="C401" s="197" t="str">
        <f t="shared" si="402"/>
        <v>#REF!</v>
      </c>
      <c r="D401" s="197" t="str">
        <f t="shared" si="4"/>
        <v>#REF!</v>
      </c>
    </row>
    <row r="402" ht="15.75" customHeight="1">
      <c r="A402" s="197" t="str">
        <f>Seeds!AB399</f>
        <v>M6-NyO-67a-E-4</v>
      </c>
      <c r="B402" s="197" t="str">
        <f t="shared" ref="B402:C402" si="403">#REF!</f>
        <v>#REF!</v>
      </c>
      <c r="C402" s="197" t="str">
        <f t="shared" si="403"/>
        <v>#REF!</v>
      </c>
      <c r="D402" s="197" t="str">
        <f t="shared" si="4"/>
        <v>#REF!</v>
      </c>
    </row>
    <row r="403" ht="15.75" customHeight="1">
      <c r="A403" s="197" t="str">
        <f t="shared" ref="A403:C403" si="404">#REF!</f>
        <v>#REF!</v>
      </c>
      <c r="B403" s="197" t="str">
        <f t="shared" si="404"/>
        <v>#REF!</v>
      </c>
      <c r="C403" s="197" t="str">
        <f t="shared" si="404"/>
        <v>#REF!</v>
      </c>
      <c r="D403" s="197" t="str">
        <f t="shared" si="4"/>
        <v>#REF!</v>
      </c>
    </row>
    <row r="404" ht="15.75" customHeight="1">
      <c r="A404" s="197" t="str">
        <f t="shared" ref="A404:C404" si="405">#REF!</f>
        <v>#REF!</v>
      </c>
      <c r="B404" s="197" t="str">
        <f t="shared" si="405"/>
        <v>#REF!</v>
      </c>
      <c r="C404" s="197" t="str">
        <f t="shared" si="405"/>
        <v>#REF!</v>
      </c>
      <c r="D404" s="197" t="str">
        <f t="shared" si="4"/>
        <v>#REF!</v>
      </c>
    </row>
    <row r="405" ht="15.75" customHeight="1">
      <c r="A405" s="197" t="str">
        <f t="shared" ref="A405:C405" si="406">#REF!</f>
        <v>#REF!</v>
      </c>
      <c r="B405" s="197" t="str">
        <f t="shared" si="406"/>
        <v>#REF!</v>
      </c>
      <c r="C405" s="197" t="str">
        <f t="shared" si="406"/>
        <v>#REF!</v>
      </c>
      <c r="D405" s="197" t="str">
        <f t="shared" si="4"/>
        <v>#REF!</v>
      </c>
    </row>
    <row r="406" ht="15.75" customHeight="1">
      <c r="A406" s="197" t="str">
        <f t="shared" ref="A406:C406" si="407">#REF!</f>
        <v>#REF!</v>
      </c>
      <c r="B406" s="197" t="str">
        <f t="shared" si="407"/>
        <v>#REF!</v>
      </c>
      <c r="C406" s="197" t="str">
        <f t="shared" si="407"/>
        <v>#REF!</v>
      </c>
      <c r="D406" s="197" t="str">
        <f t="shared" si="4"/>
        <v>#REF!</v>
      </c>
    </row>
    <row r="407" ht="15.75" customHeight="1">
      <c r="A407" s="197" t="str">
        <f t="shared" ref="A407:C407" si="408">#REF!</f>
        <v>#REF!</v>
      </c>
      <c r="B407" s="197" t="str">
        <f t="shared" si="408"/>
        <v>#REF!</v>
      </c>
      <c r="C407" s="197" t="str">
        <f t="shared" si="408"/>
        <v>#REF!</v>
      </c>
      <c r="D407" s="197" t="str">
        <f t="shared" si="4"/>
        <v>#REF!</v>
      </c>
    </row>
    <row r="408" ht="15.75" customHeight="1">
      <c r="A408" s="197" t="str">
        <f t="shared" ref="A408:C408" si="409">#REF!</f>
        <v>#REF!</v>
      </c>
      <c r="B408" s="197" t="str">
        <f t="shared" si="409"/>
        <v>#REF!</v>
      </c>
      <c r="C408" s="197" t="str">
        <f t="shared" si="409"/>
        <v>#REF!</v>
      </c>
      <c r="D408" s="197" t="str">
        <f t="shared" si="4"/>
        <v>#REF!</v>
      </c>
    </row>
    <row r="409" ht="15.75" customHeight="1">
      <c r="A409" s="197" t="str">
        <f t="shared" ref="A409:C409" si="410">#REF!</f>
        <v>#REF!</v>
      </c>
      <c r="B409" s="197" t="str">
        <f t="shared" si="410"/>
        <v>#REF!</v>
      </c>
      <c r="C409" s="197" t="str">
        <f t="shared" si="410"/>
        <v>#REF!</v>
      </c>
      <c r="D409" s="197" t="str">
        <f t="shared" si="4"/>
        <v>#REF!</v>
      </c>
    </row>
    <row r="410" ht="15.75" customHeight="1">
      <c r="A410" s="197" t="str">
        <f t="shared" ref="A410:C410" si="411">#REF!</f>
        <v>#REF!</v>
      </c>
      <c r="B410" s="197" t="str">
        <f t="shared" si="411"/>
        <v>#REF!</v>
      </c>
      <c r="C410" s="197" t="str">
        <f t="shared" si="411"/>
        <v>#REF!</v>
      </c>
      <c r="D410" s="197" t="str">
        <f t="shared" si="4"/>
        <v>#REF!</v>
      </c>
    </row>
    <row r="411" ht="15.75" customHeight="1">
      <c r="A411" s="197" t="str">
        <f t="shared" ref="A411:C411" si="412">#REF!</f>
        <v>#REF!</v>
      </c>
      <c r="B411" s="197" t="str">
        <f t="shared" si="412"/>
        <v>#REF!</v>
      </c>
      <c r="C411" s="197" t="str">
        <f t="shared" si="412"/>
        <v>#REF!</v>
      </c>
      <c r="D411" s="197" t="str">
        <f t="shared" si="4"/>
        <v>#REF!</v>
      </c>
    </row>
    <row r="412" ht="15.75" customHeight="1">
      <c r="A412" s="197" t="str">
        <f t="shared" ref="A412:C412" si="413">#REF!</f>
        <v>#REF!</v>
      </c>
      <c r="B412" s="197" t="str">
        <f t="shared" si="413"/>
        <v>#REF!</v>
      </c>
      <c r="C412" s="197" t="str">
        <f t="shared" si="413"/>
        <v>#REF!</v>
      </c>
      <c r="D412" s="197" t="str">
        <f t="shared" si="4"/>
        <v>#REF!</v>
      </c>
    </row>
    <row r="413" ht="15.75" customHeight="1">
      <c r="A413" s="197" t="str">
        <f t="shared" ref="A413:C413" si="414">#REF!</f>
        <v>#REF!</v>
      </c>
      <c r="B413" s="197" t="str">
        <f t="shared" si="414"/>
        <v>#REF!</v>
      </c>
      <c r="C413" s="197" t="str">
        <f t="shared" si="414"/>
        <v>#REF!</v>
      </c>
      <c r="D413" s="197" t="str">
        <f t="shared" si="4"/>
        <v>#REF!</v>
      </c>
    </row>
    <row r="414" ht="15.75" customHeight="1">
      <c r="A414" s="197" t="str">
        <f t="shared" ref="A414:C414" si="415">#REF!</f>
        <v>#REF!</v>
      </c>
      <c r="B414" s="197" t="str">
        <f t="shared" si="415"/>
        <v>#REF!</v>
      </c>
      <c r="C414" s="197" t="str">
        <f t="shared" si="415"/>
        <v>#REF!</v>
      </c>
      <c r="D414" s="197" t="str">
        <f t="shared" si="4"/>
        <v>#REF!</v>
      </c>
    </row>
    <row r="415" ht="15.75" customHeight="1">
      <c r="A415" s="197" t="str">
        <f t="shared" ref="A415:C415" si="416">#REF!</f>
        <v>#REF!</v>
      </c>
      <c r="B415" s="197" t="str">
        <f t="shared" si="416"/>
        <v>#REF!</v>
      </c>
      <c r="C415" s="197" t="str">
        <f t="shared" si="416"/>
        <v>#REF!</v>
      </c>
      <c r="D415" s="197" t="str">
        <f t="shared" si="4"/>
        <v>#REF!</v>
      </c>
    </row>
    <row r="416" ht="15.75" customHeight="1">
      <c r="A416" s="197" t="str">
        <f>Seeds!AB400</f>
        <v>M6-NyO-49a-I-1</v>
      </c>
      <c r="B416" s="197" t="str">
        <f t="shared" ref="B416:C416" si="417">#REF!</f>
        <v>#REF!</v>
      </c>
      <c r="C416" s="197" t="str">
        <f t="shared" si="417"/>
        <v>#REF!</v>
      </c>
      <c r="D416" s="197" t="str">
        <f t="shared" si="4"/>
        <v>#REF!</v>
      </c>
    </row>
    <row r="417" ht="15.75" customHeight="1">
      <c r="A417" s="197" t="str">
        <f>Seeds!AB401</f>
        <v>M6-NyO-49a-I-2</v>
      </c>
      <c r="B417" s="197" t="str">
        <f t="shared" ref="B417:C417" si="418">#REF!</f>
        <v>#REF!</v>
      </c>
      <c r="C417" s="197" t="str">
        <f t="shared" si="418"/>
        <v>#REF!</v>
      </c>
      <c r="D417" s="197" t="str">
        <f t="shared" si="4"/>
        <v>#REF!</v>
      </c>
    </row>
    <row r="418" ht="15.75" customHeight="1">
      <c r="A418" s="197" t="str">
        <f>Seeds!AB402</f>
        <v>M6-NyO-49a-E-1</v>
      </c>
      <c r="B418" s="197" t="str">
        <f t="shared" ref="B418:C418" si="419">#REF!</f>
        <v>#REF!</v>
      </c>
      <c r="C418" s="197" t="str">
        <f t="shared" si="419"/>
        <v>#REF!</v>
      </c>
      <c r="D418" s="197" t="str">
        <f t="shared" si="4"/>
        <v>#REF!</v>
      </c>
    </row>
    <row r="419" ht="15.75" customHeight="1">
      <c r="A419" s="197" t="str">
        <f>Seeds!AB403</f>
        <v>M6-NyO-49a-E-2</v>
      </c>
      <c r="B419" s="197" t="str">
        <f t="shared" ref="B419:C419" si="420">#REF!</f>
        <v>#REF!</v>
      </c>
      <c r="C419" s="197" t="str">
        <f t="shared" si="420"/>
        <v>#REF!</v>
      </c>
      <c r="D419" s="197" t="str">
        <f t="shared" si="4"/>
        <v>#REF!</v>
      </c>
    </row>
    <row r="420" ht="15.75" customHeight="1">
      <c r="A420" s="197" t="str">
        <f>Seeds!AB404</f>
        <v>M6-NyO-49b-I-1</v>
      </c>
      <c r="B420" s="197" t="str">
        <f t="shared" ref="B420:C420" si="421">#REF!</f>
        <v>#REF!</v>
      </c>
      <c r="C420" s="197" t="str">
        <f t="shared" si="421"/>
        <v>#REF!</v>
      </c>
      <c r="D420" s="197" t="str">
        <f t="shared" si="4"/>
        <v>#REF!</v>
      </c>
    </row>
    <row r="421" ht="15.75" customHeight="1">
      <c r="A421" s="197" t="str">
        <f>Seeds!AB405</f>
        <v>M6-NyO-49b-I-2</v>
      </c>
      <c r="B421" s="197" t="str">
        <f t="shared" ref="B421:C421" si="422">#REF!</f>
        <v>#REF!</v>
      </c>
      <c r="C421" s="197" t="str">
        <f t="shared" si="422"/>
        <v>#REF!</v>
      </c>
      <c r="D421" s="197" t="str">
        <f t="shared" si="4"/>
        <v>#REF!</v>
      </c>
    </row>
    <row r="422" ht="15.75" customHeight="1">
      <c r="A422" s="197" t="str">
        <f>Seeds!AB406</f>
        <v>M6-NyO-49b-I-3</v>
      </c>
      <c r="B422" s="197" t="str">
        <f t="shared" ref="B422:C422" si="423">#REF!</f>
        <v>#REF!</v>
      </c>
      <c r="C422" s="197" t="str">
        <f t="shared" si="423"/>
        <v>#REF!</v>
      </c>
      <c r="D422" s="197" t="str">
        <f t="shared" si="4"/>
        <v>#REF!</v>
      </c>
    </row>
    <row r="423" ht="15.75" customHeight="1">
      <c r="A423" s="197" t="str">
        <f>Seeds!AB407</f>
        <v>M6-NyO-49b-I-4</v>
      </c>
      <c r="B423" s="197" t="str">
        <f t="shared" ref="B423:C423" si="424">#REF!</f>
        <v>#REF!</v>
      </c>
      <c r="C423" s="197" t="str">
        <f t="shared" si="424"/>
        <v>#REF!</v>
      </c>
      <c r="D423" s="197" t="str">
        <f t="shared" si="4"/>
        <v>#REF!</v>
      </c>
    </row>
    <row r="424" ht="15.75" customHeight="1">
      <c r="A424" s="197" t="str">
        <f>Seeds!AB408</f>
        <v>M6-NyO-49b-E-1</v>
      </c>
      <c r="B424" s="197" t="str">
        <f t="shared" ref="B424:C424" si="425">#REF!</f>
        <v>#REF!</v>
      </c>
      <c r="C424" s="197" t="str">
        <f t="shared" si="425"/>
        <v>#REF!</v>
      </c>
      <c r="D424" s="197" t="str">
        <f t="shared" si="4"/>
        <v>#REF!</v>
      </c>
    </row>
    <row r="425" ht="15.75" customHeight="1">
      <c r="A425" s="197" t="str">
        <f>Seeds!AB409</f>
        <v>M6-NyO-49b-E-2</v>
      </c>
      <c r="B425" s="197" t="str">
        <f t="shared" ref="B425:C425" si="426">#REF!</f>
        <v>#REF!</v>
      </c>
      <c r="C425" s="197" t="str">
        <f t="shared" si="426"/>
        <v>#REF!</v>
      </c>
      <c r="D425" s="197" t="str">
        <f t="shared" si="4"/>
        <v>#REF!</v>
      </c>
    </row>
    <row r="426" ht="15.75" customHeight="1">
      <c r="A426" s="197" t="str">
        <f>Seeds!AB410</f>
        <v>M6-NyO-49b-E-3</v>
      </c>
      <c r="B426" s="197" t="str">
        <f t="shared" ref="B426:C426" si="427">#REF!</f>
        <v>#REF!</v>
      </c>
      <c r="C426" s="197" t="str">
        <f t="shared" si="427"/>
        <v>#REF!</v>
      </c>
      <c r="D426" s="197" t="str">
        <f t="shared" si="4"/>
        <v>#REF!</v>
      </c>
    </row>
    <row r="427" ht="15.75" customHeight="1">
      <c r="A427" s="197" t="str">
        <f>Seeds!AB411</f>
        <v>M6-NyO-49b-E-4</v>
      </c>
      <c r="B427" s="197" t="str">
        <f t="shared" ref="B427:C427" si="428">#REF!</f>
        <v>#REF!</v>
      </c>
      <c r="C427" s="197" t="str">
        <f t="shared" si="428"/>
        <v>#REF!</v>
      </c>
      <c r="D427" s="197" t="str">
        <f t="shared" si="4"/>
        <v>#REF!</v>
      </c>
    </row>
    <row r="428" ht="15.75" customHeight="1">
      <c r="A428" s="197" t="str">
        <f>Seeds!AB412</f>
        <v>M6-NyO-50a-I-1</v>
      </c>
      <c r="B428" s="197" t="str">
        <f t="shared" ref="B428:C428" si="429">#REF!</f>
        <v>#REF!</v>
      </c>
      <c r="C428" s="197" t="str">
        <f t="shared" si="429"/>
        <v>#REF!</v>
      </c>
      <c r="D428" s="197" t="str">
        <f t="shared" si="4"/>
        <v>#REF!</v>
      </c>
    </row>
    <row r="429" ht="15.75" customHeight="1">
      <c r="A429" s="197" t="str">
        <f>Seeds!AB413</f>
        <v>M6-NyO-50a-I-2</v>
      </c>
      <c r="B429" s="197" t="str">
        <f t="shared" ref="B429:C429" si="430">#REF!</f>
        <v>#REF!</v>
      </c>
      <c r="C429" s="197" t="str">
        <f t="shared" si="430"/>
        <v>#REF!</v>
      </c>
      <c r="D429" s="197" t="str">
        <f t="shared" si="4"/>
        <v>#REF!</v>
      </c>
    </row>
    <row r="430" ht="15.75" customHeight="1">
      <c r="A430" s="197" t="str">
        <f>Seeds!AB414</f>
        <v>M6-NyO-50a-I-3</v>
      </c>
      <c r="B430" s="197" t="str">
        <f t="shared" ref="B430:C430" si="431">#REF!</f>
        <v>#REF!</v>
      </c>
      <c r="C430" s="197" t="str">
        <f t="shared" si="431"/>
        <v>#REF!</v>
      </c>
      <c r="D430" s="197" t="str">
        <f t="shared" si="4"/>
        <v>#REF!</v>
      </c>
    </row>
    <row r="431" ht="15.75" customHeight="1">
      <c r="A431" s="197" t="str">
        <f>Seeds!AB415</f>
        <v>M6-NyO-50a-I-4</v>
      </c>
      <c r="B431" s="197" t="str">
        <f t="shared" ref="B431:C431" si="432">#REF!</f>
        <v>#REF!</v>
      </c>
      <c r="C431" s="197" t="str">
        <f t="shared" si="432"/>
        <v>#REF!</v>
      </c>
      <c r="D431" s="197" t="str">
        <f t="shared" si="4"/>
        <v>#REF!</v>
      </c>
    </row>
    <row r="432" ht="15.75" customHeight="1">
      <c r="A432" s="197" t="str">
        <f>Seeds!AB416</f>
        <v>M6-NyO-50a-I-5</v>
      </c>
      <c r="B432" s="197" t="str">
        <f t="shared" ref="B432:C432" si="433">#REF!</f>
        <v>#REF!</v>
      </c>
      <c r="C432" s="197" t="str">
        <f t="shared" si="433"/>
        <v>#REF!</v>
      </c>
      <c r="D432" s="197" t="str">
        <f t="shared" si="4"/>
        <v>#REF!</v>
      </c>
    </row>
    <row r="433" ht="15.75" customHeight="1">
      <c r="A433" s="197" t="str">
        <f>Seeds!AB417</f>
        <v>M6-NyO-51a-I-1</v>
      </c>
      <c r="B433" s="197" t="str">
        <f t="shared" ref="B433:C433" si="434">#REF!</f>
        <v>#REF!</v>
      </c>
      <c r="C433" s="197" t="str">
        <f t="shared" si="434"/>
        <v>#REF!</v>
      </c>
      <c r="D433" s="197" t="str">
        <f t="shared" si="4"/>
        <v>#REF!</v>
      </c>
    </row>
    <row r="434" ht="15.75" customHeight="1">
      <c r="A434" s="197" t="str">
        <f>Seeds!AB418</f>
        <v>M6-NyO-51a-I-2</v>
      </c>
      <c r="B434" s="197" t="str">
        <f t="shared" ref="B434:C434" si="435">#REF!</f>
        <v>#REF!</v>
      </c>
      <c r="C434" s="197" t="str">
        <f t="shared" si="435"/>
        <v>#REF!</v>
      </c>
      <c r="D434" s="197" t="str">
        <f t="shared" si="4"/>
        <v>#REF!</v>
      </c>
    </row>
    <row r="435" ht="15.75" customHeight="1">
      <c r="A435" s="197" t="str">
        <f>Seeds!AB419</f>
        <v>M6-NyO-51a-E-1</v>
      </c>
      <c r="B435" s="197" t="str">
        <f t="shared" ref="B435:C435" si="436">#REF!</f>
        <v>#REF!</v>
      </c>
      <c r="C435" s="197" t="str">
        <f t="shared" si="436"/>
        <v>#REF!</v>
      </c>
      <c r="D435" s="197" t="str">
        <f t="shared" si="4"/>
        <v>#REF!</v>
      </c>
    </row>
    <row r="436" ht="15.75" customHeight="1">
      <c r="A436" s="197" t="str">
        <f>Seeds!AB420</f>
        <v>M6-NyO-51a-E-2</v>
      </c>
      <c r="B436" s="197" t="str">
        <f t="shared" ref="B436:C436" si="437">#REF!</f>
        <v>#REF!</v>
      </c>
      <c r="C436" s="197" t="str">
        <f t="shared" si="437"/>
        <v>#REF!</v>
      </c>
      <c r="D436" s="197" t="str">
        <f t="shared" si="4"/>
        <v>#REF!</v>
      </c>
    </row>
    <row r="437" ht="15.75" customHeight="1">
      <c r="A437" s="197" t="str">
        <f>Seeds!AB421</f>
        <v>M6-NyO-51a-A-1</v>
      </c>
      <c r="B437" s="197" t="str">
        <f t="shared" ref="B437:C437" si="438">#REF!</f>
        <v>#REF!</v>
      </c>
      <c r="C437" s="197" t="str">
        <f t="shared" si="438"/>
        <v>#REF!</v>
      </c>
      <c r="D437" s="197" t="str">
        <f t="shared" si="4"/>
        <v>#REF!</v>
      </c>
    </row>
    <row r="438" ht="15.75" customHeight="1">
      <c r="A438" s="197" t="str">
        <f>Seeds!AB422</f>
        <v>M6-NyO-51a-A-2</v>
      </c>
      <c r="B438" s="197" t="str">
        <f t="shared" ref="B438:C438" si="439">#REF!</f>
        <v>#REF!</v>
      </c>
      <c r="C438" s="197" t="str">
        <f t="shared" si="439"/>
        <v>#REF!</v>
      </c>
      <c r="D438" s="197" t="str">
        <f t="shared" si="4"/>
        <v>#REF!</v>
      </c>
    </row>
    <row r="439" ht="15.75" customHeight="1">
      <c r="A439" s="197" t="str">
        <f>Seeds!AB423</f>
        <v>M6-NyO-51a-A-3</v>
      </c>
      <c r="B439" s="197" t="str">
        <f t="shared" ref="B439:C439" si="440">#REF!</f>
        <v>#REF!</v>
      </c>
      <c r="C439" s="197" t="str">
        <f t="shared" si="440"/>
        <v>#REF!</v>
      </c>
      <c r="D439" s="197" t="str">
        <f t="shared" si="4"/>
        <v>#REF!</v>
      </c>
    </row>
    <row r="440" ht="15.75" customHeight="1">
      <c r="A440" s="197" t="str">
        <f>Seeds!AB424</f>
        <v>M6-NyO-63a-I-1</v>
      </c>
      <c r="B440" s="197" t="str">
        <f t="shared" ref="B440:C440" si="441">#REF!</f>
        <v>#REF!</v>
      </c>
      <c r="C440" s="197" t="str">
        <f t="shared" si="441"/>
        <v>#REF!</v>
      </c>
      <c r="D440" s="197" t="str">
        <f t="shared" si="4"/>
        <v>#REF!</v>
      </c>
    </row>
    <row r="441" ht="15.75" customHeight="1">
      <c r="A441" s="197" t="str">
        <f>Seeds!AB425</f>
        <v>M6-NyO-63a-E-1</v>
      </c>
      <c r="B441" s="197" t="str">
        <f t="shared" ref="B441:C441" si="442">#REF!</f>
        <v>#REF!</v>
      </c>
      <c r="C441" s="197" t="str">
        <f t="shared" si="442"/>
        <v>#REF!</v>
      </c>
      <c r="D441" s="197" t="str">
        <f t="shared" si="4"/>
        <v>#REF!</v>
      </c>
    </row>
    <row r="442" ht="15.75" customHeight="1">
      <c r="A442" s="197" t="str">
        <f>Seeds!AB426</f>
        <v>M6-NyO-63a-A-1</v>
      </c>
      <c r="B442" s="197" t="str">
        <f t="shared" ref="B442:C442" si="443">#REF!</f>
        <v>#REF!</v>
      </c>
      <c r="C442" s="197" t="str">
        <f t="shared" si="443"/>
        <v>#REF!</v>
      </c>
      <c r="D442" s="197" t="str">
        <f t="shared" si="4"/>
        <v>#REF!</v>
      </c>
    </row>
    <row r="443" ht="15.75" customHeight="1">
      <c r="A443" s="197" t="str">
        <f>Seeds!AB427</f>
        <v>M6-NyO-63a-A-2</v>
      </c>
      <c r="B443" s="197" t="str">
        <f t="shared" ref="B443:C443" si="444">#REF!</f>
        <v>#REF!</v>
      </c>
      <c r="C443" s="197" t="str">
        <f t="shared" si="444"/>
        <v>#REF!</v>
      </c>
      <c r="D443" s="197" t="str">
        <f t="shared" si="4"/>
        <v>#REF!</v>
      </c>
    </row>
    <row r="444" ht="15.75" customHeight="1">
      <c r="A444" s="197" t="str">
        <f>Seeds!AB428</f>
        <v>M6-NyO-63a-A-3</v>
      </c>
      <c r="B444" s="197" t="str">
        <f t="shared" ref="B444:C444" si="445">#REF!</f>
        <v>#REF!</v>
      </c>
      <c r="C444" s="197" t="str">
        <f t="shared" si="445"/>
        <v>#REF!</v>
      </c>
      <c r="D444" s="197" t="str">
        <f t="shared" si="4"/>
        <v>#REF!</v>
      </c>
    </row>
    <row r="445" ht="15.75" customHeight="1">
      <c r="A445" s="197" t="str">
        <f>Seeds!AB429</f>
        <v>M6-NyO-63b-I-1</v>
      </c>
      <c r="B445" s="197" t="str">
        <f t="shared" ref="B445:C445" si="446">#REF!</f>
        <v>#REF!</v>
      </c>
      <c r="C445" s="197" t="str">
        <f t="shared" si="446"/>
        <v>#REF!</v>
      </c>
      <c r="D445" s="197" t="str">
        <f t="shared" si="4"/>
        <v>#REF!</v>
      </c>
    </row>
    <row r="446" ht="15.75" customHeight="1">
      <c r="A446" s="197" t="str">
        <f>Seeds!AB430</f>
        <v>M6-NyO-63b-E-1</v>
      </c>
      <c r="B446" s="197" t="str">
        <f t="shared" ref="B446:C446" si="447">#REF!</f>
        <v>#REF!</v>
      </c>
      <c r="C446" s="197" t="str">
        <f t="shared" si="447"/>
        <v>#REF!</v>
      </c>
      <c r="D446" s="197" t="str">
        <f t="shared" si="4"/>
        <v>#REF!</v>
      </c>
    </row>
    <row r="447" ht="15.75" customHeight="1">
      <c r="A447" s="197" t="str">
        <f>Seeds!AB431</f>
        <v>M6-NyO-63b-A-1</v>
      </c>
      <c r="B447" s="197" t="str">
        <f t="shared" ref="B447:C447" si="448">#REF!</f>
        <v>#REF!</v>
      </c>
      <c r="C447" s="197" t="str">
        <f t="shared" si="448"/>
        <v>#REF!</v>
      </c>
      <c r="D447" s="197" t="str">
        <f t="shared" si="4"/>
        <v>#REF!</v>
      </c>
    </row>
    <row r="448" ht="15.75" customHeight="1">
      <c r="A448" s="197" t="str">
        <f>Seeds!AB432</f>
        <v>M6-NyO-63b-A-2</v>
      </c>
      <c r="B448" s="197" t="str">
        <f t="shared" ref="B448:C448" si="449">#REF!</f>
        <v>#REF!</v>
      </c>
      <c r="C448" s="197" t="str">
        <f t="shared" si="449"/>
        <v>#REF!</v>
      </c>
      <c r="D448" s="197" t="str">
        <f t="shared" si="4"/>
        <v>#REF!</v>
      </c>
    </row>
    <row r="449" ht="15.75" customHeight="1">
      <c r="A449" s="197" t="str">
        <f>Seeds!AB433</f>
        <v>M6-NyO-63b-A-3</v>
      </c>
      <c r="B449" s="197" t="str">
        <f t="shared" ref="B449:C449" si="450">#REF!</f>
        <v>#REF!</v>
      </c>
      <c r="C449" s="197" t="str">
        <f t="shared" si="450"/>
        <v>#REF!</v>
      </c>
      <c r="D449" s="197" t="str">
        <f t="shared" si="4"/>
        <v>#REF!</v>
      </c>
    </row>
    <row r="450" ht="15.75" customHeight="1">
      <c r="A450" s="197" t="str">
        <f t="shared" ref="A450:C450" si="451">#REF!</f>
        <v>#REF!</v>
      </c>
      <c r="B450" s="197" t="str">
        <f t="shared" si="451"/>
        <v>#REF!</v>
      </c>
      <c r="C450" s="197" t="str">
        <f t="shared" si="451"/>
        <v>#REF!</v>
      </c>
      <c r="D450" s="197" t="str">
        <f t="shared" si="4"/>
        <v>#REF!</v>
      </c>
    </row>
    <row r="451" ht="15.75" customHeight="1">
      <c r="A451" s="197" t="str">
        <f t="shared" ref="A451:C451" si="452">#REF!</f>
        <v>#REF!</v>
      </c>
      <c r="B451" s="197" t="str">
        <f t="shared" si="452"/>
        <v>#REF!</v>
      </c>
      <c r="C451" s="197" t="str">
        <f t="shared" si="452"/>
        <v>#REF!</v>
      </c>
      <c r="D451" s="197" t="str">
        <f t="shared" si="4"/>
        <v>#REF!</v>
      </c>
    </row>
    <row r="452" ht="15.75" customHeight="1">
      <c r="A452" s="197" t="str">
        <f t="shared" ref="A452:C452" si="453">#REF!</f>
        <v>#REF!</v>
      </c>
      <c r="B452" s="197" t="str">
        <f t="shared" si="453"/>
        <v>#REF!</v>
      </c>
      <c r="C452" s="197" t="str">
        <f t="shared" si="453"/>
        <v>#REF!</v>
      </c>
      <c r="D452" s="197" t="str">
        <f t="shared" si="4"/>
        <v>#REF!</v>
      </c>
    </row>
    <row r="453" ht="15.75" customHeight="1">
      <c r="A453" s="197" t="str">
        <f t="shared" ref="A453:C453" si="454">#REF!</f>
        <v>#REF!</v>
      </c>
      <c r="B453" s="197" t="str">
        <f t="shared" si="454"/>
        <v>#REF!</v>
      </c>
      <c r="C453" s="197" t="str">
        <f t="shared" si="454"/>
        <v>#REF!</v>
      </c>
      <c r="D453" s="197" t="str">
        <f t="shared" si="4"/>
        <v>#REF!</v>
      </c>
    </row>
    <row r="454" ht="15.75" customHeight="1">
      <c r="A454" s="197" t="str">
        <f t="shared" ref="A454:C454" si="455">#REF!</f>
        <v>#REF!</v>
      </c>
      <c r="B454" s="197" t="str">
        <f t="shared" si="455"/>
        <v>#REF!</v>
      </c>
      <c r="C454" s="197" t="str">
        <f t="shared" si="455"/>
        <v>#REF!</v>
      </c>
      <c r="D454" s="197" t="str">
        <f t="shared" si="4"/>
        <v>#REF!</v>
      </c>
    </row>
    <row r="455" ht="15.75" customHeight="1">
      <c r="A455" s="197" t="str">
        <f t="shared" ref="A455:C455" si="456">#REF!</f>
        <v>#REF!</v>
      </c>
      <c r="B455" s="197" t="str">
        <f t="shared" si="456"/>
        <v>#REF!</v>
      </c>
      <c r="C455" s="197" t="str">
        <f t="shared" si="456"/>
        <v>#REF!</v>
      </c>
      <c r="D455" s="197" t="str">
        <f t="shared" si="4"/>
        <v>#REF!</v>
      </c>
    </row>
    <row r="456" ht="15.75" customHeight="1">
      <c r="A456" s="197" t="str">
        <f t="shared" ref="A456:C456" si="457">#REF!</f>
        <v>#REF!</v>
      </c>
      <c r="B456" s="197" t="str">
        <f t="shared" si="457"/>
        <v>#REF!</v>
      </c>
      <c r="C456" s="197" t="str">
        <f t="shared" si="457"/>
        <v>#REF!</v>
      </c>
      <c r="D456" s="197" t="str">
        <f t="shared" si="4"/>
        <v>#REF!</v>
      </c>
    </row>
    <row r="457" ht="15.75" customHeight="1">
      <c r="A457" s="197" t="str">
        <f>Seeds!AB434</f>
        <v>M6-NyO-54a-I-1</v>
      </c>
      <c r="B457" s="197" t="str">
        <f t="shared" ref="B457:C457" si="458">#REF!</f>
        <v>#REF!</v>
      </c>
      <c r="C457" s="197" t="str">
        <f t="shared" si="458"/>
        <v>#REF!</v>
      </c>
      <c r="D457" s="197" t="str">
        <f t="shared" si="4"/>
        <v>#REF!</v>
      </c>
    </row>
    <row r="458" ht="15.75" customHeight="1">
      <c r="A458" s="197" t="str">
        <f>Seeds!AB435</f>
        <v>M6-NyO-54a-I-2</v>
      </c>
      <c r="B458" s="197" t="str">
        <f t="shared" ref="B458:C458" si="459">#REF!</f>
        <v>#REF!</v>
      </c>
      <c r="C458" s="197" t="str">
        <f t="shared" si="459"/>
        <v>#REF!</v>
      </c>
      <c r="D458" s="197" t="str">
        <f t="shared" si="4"/>
        <v>#REF!</v>
      </c>
    </row>
    <row r="459" ht="15.75" customHeight="1">
      <c r="A459" s="197" t="str">
        <f>Seeds!AB436</f>
        <v>M6-NyO-54a-I-3</v>
      </c>
      <c r="B459" s="197" t="str">
        <f t="shared" ref="B459:C459" si="460">#REF!</f>
        <v>#REF!</v>
      </c>
      <c r="C459" s="197" t="str">
        <f t="shared" si="460"/>
        <v>#REF!</v>
      </c>
      <c r="D459" s="197" t="str">
        <f t="shared" si="4"/>
        <v>#REF!</v>
      </c>
    </row>
    <row r="460" ht="15.75" customHeight="1">
      <c r="A460" s="197" t="str">
        <f>Seeds!AB437</f>
        <v>M6-NyO-54a-E-1</v>
      </c>
      <c r="B460" s="197" t="str">
        <f t="shared" ref="B460:C460" si="461">#REF!</f>
        <v>#REF!</v>
      </c>
      <c r="C460" s="197" t="str">
        <f t="shared" si="461"/>
        <v>#REF!</v>
      </c>
      <c r="D460" s="197" t="str">
        <f t="shared" si="4"/>
        <v>#REF!</v>
      </c>
    </row>
    <row r="461" ht="15.75" customHeight="1">
      <c r="A461" s="197" t="str">
        <f>Seeds!AB438</f>
        <v>M6-NyO-54a-E-2</v>
      </c>
      <c r="B461" s="197" t="str">
        <f t="shared" ref="B461:C461" si="462">#REF!</f>
        <v>#REF!</v>
      </c>
      <c r="C461" s="197" t="str">
        <f t="shared" si="462"/>
        <v>#REF!</v>
      </c>
      <c r="D461" s="197" t="str">
        <f t="shared" si="4"/>
        <v>#REF!</v>
      </c>
    </row>
    <row r="462" ht="15.75" customHeight="1">
      <c r="A462" s="197" t="str">
        <f>Seeds!AB439</f>
        <v>M6-NyO-54a-E-3</v>
      </c>
      <c r="B462" s="197" t="str">
        <f t="shared" ref="B462:C462" si="463">#REF!</f>
        <v>#REF!</v>
      </c>
      <c r="C462" s="197" t="str">
        <f t="shared" si="463"/>
        <v>#REF!</v>
      </c>
      <c r="D462" s="197" t="str">
        <f t="shared" si="4"/>
        <v>#REF!</v>
      </c>
    </row>
    <row r="463" ht="15.75" customHeight="1">
      <c r="A463" s="197" t="str">
        <f>Seeds!AB440</f>
        <v>M6-NyO-55a-I-1</v>
      </c>
      <c r="B463" s="197" t="str">
        <f t="shared" ref="B463:C463" si="464">#REF!</f>
        <v>#REF!</v>
      </c>
      <c r="C463" s="197" t="str">
        <f t="shared" si="464"/>
        <v>#REF!</v>
      </c>
      <c r="D463" s="197" t="str">
        <f t="shared" si="4"/>
        <v>#REF!</v>
      </c>
    </row>
    <row r="464" ht="15.75" customHeight="1">
      <c r="A464" s="197" t="str">
        <f>Seeds!AB441</f>
        <v>M6-NyO-55a-I-2</v>
      </c>
      <c r="B464" s="197" t="str">
        <f t="shared" ref="B464:C464" si="465">#REF!</f>
        <v>#REF!</v>
      </c>
      <c r="C464" s="197" t="str">
        <f t="shared" si="465"/>
        <v>#REF!</v>
      </c>
      <c r="D464" s="197" t="str">
        <f t="shared" si="4"/>
        <v>#REF!</v>
      </c>
    </row>
    <row r="465" ht="15.75" customHeight="1">
      <c r="A465" s="197" t="str">
        <f>Seeds!AB442</f>
        <v>M6-NyO-55a-I-3</v>
      </c>
      <c r="B465" s="197" t="str">
        <f t="shared" ref="B465:C465" si="466">#REF!</f>
        <v>#REF!</v>
      </c>
      <c r="C465" s="197" t="str">
        <f t="shared" si="466"/>
        <v>#REF!</v>
      </c>
      <c r="D465" s="197" t="str">
        <f t="shared" si="4"/>
        <v>#REF!</v>
      </c>
    </row>
    <row r="466" ht="15.75" customHeight="1">
      <c r="A466" s="197" t="str">
        <f>Seeds!AB443</f>
        <v>M6-NyO-55a-E-1</v>
      </c>
      <c r="B466" s="197" t="str">
        <f t="shared" ref="B466:C466" si="467">#REF!</f>
        <v>#REF!</v>
      </c>
      <c r="C466" s="197" t="str">
        <f t="shared" si="467"/>
        <v>#REF!</v>
      </c>
      <c r="D466" s="197" t="str">
        <f t="shared" si="4"/>
        <v>#REF!</v>
      </c>
    </row>
    <row r="467" ht="15.75" customHeight="1">
      <c r="A467" s="197" t="str">
        <f>Seeds!AB444</f>
        <v>M6-NyO-55a-E-2</v>
      </c>
      <c r="B467" s="197" t="str">
        <f t="shared" ref="B467:C467" si="468">#REF!</f>
        <v>#REF!</v>
      </c>
      <c r="C467" s="197" t="str">
        <f t="shared" si="468"/>
        <v>#REF!</v>
      </c>
      <c r="D467" s="197" t="str">
        <f t="shared" si="4"/>
        <v>#REF!</v>
      </c>
    </row>
    <row r="468" ht="15.75" customHeight="1">
      <c r="A468" s="197" t="str">
        <f>Seeds!AB445</f>
        <v>M6-NyO-55a-E-3</v>
      </c>
      <c r="B468" s="197" t="str">
        <f t="shared" ref="B468:C468" si="469">#REF!</f>
        <v>#REF!</v>
      </c>
      <c r="C468" s="197" t="str">
        <f t="shared" si="469"/>
        <v>#REF!</v>
      </c>
      <c r="D468" s="197" t="str">
        <f t="shared" si="4"/>
        <v>#REF!</v>
      </c>
    </row>
    <row r="469" ht="15.75" customHeight="1">
      <c r="A469" s="197" t="str">
        <f>Seeds!AB446</f>
        <v>M6-NyO-55b-I-1</v>
      </c>
      <c r="B469" s="197" t="str">
        <f t="shared" ref="B469:C469" si="470">#REF!</f>
        <v>#REF!</v>
      </c>
      <c r="C469" s="197" t="str">
        <f t="shared" si="470"/>
        <v>#REF!</v>
      </c>
      <c r="D469" s="197" t="str">
        <f t="shared" si="4"/>
        <v>#REF!</v>
      </c>
    </row>
    <row r="470" ht="15.75" customHeight="1">
      <c r="A470" s="197" t="str">
        <f>Seeds!AB447</f>
        <v>M6-NyO-55b-I-2</v>
      </c>
      <c r="B470" s="197" t="str">
        <f t="shared" ref="B470:C470" si="471">#REF!</f>
        <v>#REF!</v>
      </c>
      <c r="C470" s="197" t="str">
        <f t="shared" si="471"/>
        <v>#REF!</v>
      </c>
      <c r="D470" s="197" t="str">
        <f t="shared" si="4"/>
        <v>#REF!</v>
      </c>
    </row>
    <row r="471" ht="15.75" customHeight="1">
      <c r="A471" s="197" t="str">
        <f>Seeds!AB448</f>
        <v>M6-NyO-55b-I-3</v>
      </c>
      <c r="B471" s="197" t="str">
        <f t="shared" ref="B471:C471" si="472">#REF!</f>
        <v>#REF!</v>
      </c>
      <c r="C471" s="197" t="str">
        <f t="shared" si="472"/>
        <v>#REF!</v>
      </c>
      <c r="D471" s="197" t="str">
        <f t="shared" si="4"/>
        <v>#REF!</v>
      </c>
    </row>
    <row r="472" ht="15.75" customHeight="1">
      <c r="A472" s="197" t="str">
        <f t="shared" ref="A472:C472" si="473">#REF!</f>
        <v>#REF!</v>
      </c>
      <c r="B472" s="197" t="str">
        <f t="shared" si="473"/>
        <v>#REF!</v>
      </c>
      <c r="C472" s="197" t="str">
        <f t="shared" si="473"/>
        <v>#REF!</v>
      </c>
      <c r="D472" s="197" t="str">
        <f t="shared" si="4"/>
        <v>#REF!</v>
      </c>
    </row>
    <row r="473" ht="15.75" customHeight="1">
      <c r="A473" s="197" t="str">
        <f t="shared" ref="A473:C473" si="474">#REF!</f>
        <v>#REF!</v>
      </c>
      <c r="B473" s="197" t="str">
        <f t="shared" si="474"/>
        <v>#REF!</v>
      </c>
      <c r="C473" s="197" t="str">
        <f t="shared" si="474"/>
        <v>#REF!</v>
      </c>
      <c r="D473" s="197" t="str">
        <f t="shared" si="4"/>
        <v>#REF!</v>
      </c>
    </row>
    <row r="474" ht="15.75" customHeight="1">
      <c r="A474" s="197" t="str">
        <f t="shared" ref="A474:C474" si="475">#REF!</f>
        <v>#REF!</v>
      </c>
      <c r="B474" s="197" t="str">
        <f t="shared" si="475"/>
        <v>#REF!</v>
      </c>
      <c r="C474" s="197" t="str">
        <f t="shared" si="475"/>
        <v>#REF!</v>
      </c>
      <c r="D474" s="197" t="str">
        <f t="shared" si="4"/>
        <v>#REF!</v>
      </c>
    </row>
    <row r="475" ht="15.75" customHeight="1">
      <c r="A475" s="197" t="str">
        <f>Seeds!AB449</f>
        <v>M6-NyO-55c-I-1</v>
      </c>
      <c r="B475" s="197" t="str">
        <f t="shared" ref="B475:C475" si="476">#REF!</f>
        <v>#REF!</v>
      </c>
      <c r="C475" s="197" t="str">
        <f t="shared" si="476"/>
        <v>#REF!</v>
      </c>
      <c r="D475" s="197" t="str">
        <f t="shared" si="4"/>
        <v>#REF!</v>
      </c>
    </row>
    <row r="476" ht="15.75" customHeight="1">
      <c r="A476" s="197" t="str">
        <f>Seeds!AB450</f>
        <v>M6-NyO-55c-I-2</v>
      </c>
      <c r="B476" s="197" t="str">
        <f t="shared" ref="B476:C476" si="477">#REF!</f>
        <v>#REF!</v>
      </c>
      <c r="C476" s="197" t="str">
        <f t="shared" si="477"/>
        <v>#REF!</v>
      </c>
      <c r="D476" s="197" t="str">
        <f t="shared" si="4"/>
        <v>#REF!</v>
      </c>
    </row>
    <row r="477" ht="15.75" customHeight="1">
      <c r="A477" s="197" t="str">
        <f>Seeds!AB451</f>
        <v>M6-NyO-55c-I-3</v>
      </c>
      <c r="B477" s="197" t="str">
        <f t="shared" ref="B477:C477" si="478">#REF!</f>
        <v>#REF!</v>
      </c>
      <c r="C477" s="197" t="str">
        <f t="shared" si="478"/>
        <v>#REF!</v>
      </c>
      <c r="D477" s="197" t="str">
        <f t="shared" si="4"/>
        <v>#REF!</v>
      </c>
    </row>
    <row r="478" ht="15.75" customHeight="1">
      <c r="A478" s="197" t="str">
        <f>Seeds!AB452</f>
        <v>M6-NyO-55c-E-1</v>
      </c>
      <c r="B478" s="197" t="str">
        <f t="shared" ref="B478:C478" si="479">#REF!</f>
        <v>#REF!</v>
      </c>
      <c r="C478" s="197" t="str">
        <f t="shared" si="479"/>
        <v>#REF!</v>
      </c>
      <c r="D478" s="197" t="str">
        <f t="shared" si="4"/>
        <v>#REF!</v>
      </c>
    </row>
    <row r="479" ht="15.75" customHeight="1">
      <c r="A479" s="197" t="str">
        <f>Seeds!AB453</f>
        <v>M6-NyO-55c-E-2</v>
      </c>
      <c r="B479" s="197" t="str">
        <f t="shared" ref="B479:C479" si="480">#REF!</f>
        <v>#REF!</v>
      </c>
      <c r="C479" s="197" t="str">
        <f t="shared" si="480"/>
        <v>#REF!</v>
      </c>
      <c r="D479" s="197" t="str">
        <f t="shared" si="4"/>
        <v>#REF!</v>
      </c>
    </row>
    <row r="480" ht="15.75" customHeight="1">
      <c r="A480" s="197" t="str">
        <f>Seeds!AB454</f>
        <v>M6-NyO-55c-E-3</v>
      </c>
      <c r="B480" s="197" t="str">
        <f t="shared" ref="B480:C480" si="481">#REF!</f>
        <v>#REF!</v>
      </c>
      <c r="C480" s="197" t="str">
        <f t="shared" si="481"/>
        <v>#REF!</v>
      </c>
      <c r="D480" s="197" t="str">
        <f t="shared" si="4"/>
        <v>#REF!</v>
      </c>
    </row>
    <row r="481" ht="15.75" customHeight="1">
      <c r="A481" s="197" t="str">
        <f>Seeds!AB455</f>
        <v>M6-NyO-56a-I-1</v>
      </c>
      <c r="B481" s="197" t="str">
        <f t="shared" ref="B481:C481" si="482">#REF!</f>
        <v>#REF!</v>
      </c>
      <c r="C481" s="197" t="str">
        <f t="shared" si="482"/>
        <v>#REF!</v>
      </c>
      <c r="D481" s="197" t="str">
        <f t="shared" si="4"/>
        <v>#REF!</v>
      </c>
    </row>
    <row r="482" ht="15.75" customHeight="1">
      <c r="A482" s="197" t="str">
        <f>Seeds!AB456</f>
        <v>M6-NyO-56a-I-2</v>
      </c>
      <c r="B482" s="197" t="str">
        <f t="shared" ref="B482:C482" si="483">#REF!</f>
        <v>#REF!</v>
      </c>
      <c r="C482" s="197" t="str">
        <f t="shared" si="483"/>
        <v>#REF!</v>
      </c>
      <c r="D482" s="197" t="str">
        <f t="shared" si="4"/>
        <v>#REF!</v>
      </c>
    </row>
    <row r="483" ht="15.75" customHeight="1">
      <c r="A483" s="197" t="str">
        <f>Seeds!AB457</f>
        <v>M6-NyO-56a-I-3</v>
      </c>
      <c r="B483" s="197" t="str">
        <f t="shared" ref="B483:C483" si="484">#REF!</f>
        <v>#REF!</v>
      </c>
      <c r="C483" s="197" t="str">
        <f t="shared" si="484"/>
        <v>#REF!</v>
      </c>
      <c r="D483" s="197" t="str">
        <f t="shared" si="4"/>
        <v>#REF!</v>
      </c>
    </row>
    <row r="484" ht="15.75" customHeight="1">
      <c r="A484" s="197" t="str">
        <f>Seeds!AB458</f>
        <v>M6-NyO-56a-E-1</v>
      </c>
      <c r="B484" s="197" t="str">
        <f t="shared" ref="B484:C484" si="485">#REF!</f>
        <v>#REF!</v>
      </c>
      <c r="C484" s="197" t="str">
        <f t="shared" si="485"/>
        <v>#REF!</v>
      </c>
      <c r="D484" s="197" t="str">
        <f t="shared" si="4"/>
        <v>#REF!</v>
      </c>
    </row>
    <row r="485" ht="15.75" customHeight="1">
      <c r="A485" s="197" t="str">
        <f>Seeds!AB459</f>
        <v>M6-NyO-56a-E-2</v>
      </c>
      <c r="B485" s="197" t="str">
        <f t="shared" ref="B485:C485" si="486">#REF!</f>
        <v>#REF!</v>
      </c>
      <c r="C485" s="197" t="str">
        <f t="shared" si="486"/>
        <v>#REF!</v>
      </c>
      <c r="D485" s="197" t="str">
        <f t="shared" si="4"/>
        <v>#REF!</v>
      </c>
    </row>
    <row r="486" ht="15.75" customHeight="1">
      <c r="A486" s="197" t="str">
        <f>Seeds!AB460</f>
        <v>M6-NyO-56a-E-3</v>
      </c>
      <c r="B486" s="197" t="str">
        <f t="shared" ref="B486:C486" si="487">#REF!</f>
        <v>#REF!</v>
      </c>
      <c r="C486" s="197" t="str">
        <f t="shared" si="487"/>
        <v>#REF!</v>
      </c>
      <c r="D486" s="197" t="str">
        <f t="shared" si="4"/>
        <v>#REF!</v>
      </c>
    </row>
    <row r="487" ht="15.75" customHeight="1">
      <c r="A487" s="197" t="str">
        <f>Seeds!AB461</f>
        <v>M6-NyO-56b-I-1</v>
      </c>
      <c r="B487" s="197" t="str">
        <f t="shared" ref="B487:C487" si="488">#REF!</f>
        <v>#REF!</v>
      </c>
      <c r="C487" s="197" t="str">
        <f t="shared" si="488"/>
        <v>#REF!</v>
      </c>
      <c r="D487" s="197" t="str">
        <f t="shared" si="4"/>
        <v>#REF!</v>
      </c>
    </row>
    <row r="488" ht="15.75" customHeight="1">
      <c r="A488" s="197" t="str">
        <f>Seeds!AB462</f>
        <v>M6-NyO-56b-I-2</v>
      </c>
      <c r="B488" s="197" t="str">
        <f t="shared" ref="B488:C488" si="489">#REF!</f>
        <v>#REF!</v>
      </c>
      <c r="C488" s="197" t="str">
        <f t="shared" si="489"/>
        <v>#REF!</v>
      </c>
      <c r="D488" s="197" t="str">
        <f t="shared" si="4"/>
        <v>#REF!</v>
      </c>
    </row>
    <row r="489" ht="15.75" customHeight="1">
      <c r="A489" s="197" t="str">
        <f>Seeds!AB463</f>
        <v>M6-NyO-56b-I-3</v>
      </c>
      <c r="B489" s="197" t="str">
        <f t="shared" ref="B489:C489" si="490">#REF!</f>
        <v>#REF!</v>
      </c>
      <c r="C489" s="197" t="str">
        <f t="shared" si="490"/>
        <v>#REF!</v>
      </c>
      <c r="D489" s="197" t="str">
        <f t="shared" si="4"/>
        <v>#REF!</v>
      </c>
    </row>
    <row r="490" ht="15.75" customHeight="1">
      <c r="A490" s="197" t="str">
        <f>Seeds!AB464</f>
        <v>M6-NyO-56b-E-1</v>
      </c>
      <c r="B490" s="197" t="str">
        <f t="shared" ref="B490:C490" si="491">#REF!</f>
        <v>#REF!</v>
      </c>
      <c r="C490" s="197" t="str">
        <f t="shared" si="491"/>
        <v>#REF!</v>
      </c>
      <c r="D490" s="197" t="str">
        <f t="shared" si="4"/>
        <v>#REF!</v>
      </c>
    </row>
    <row r="491" ht="15.75" customHeight="1">
      <c r="A491" s="197" t="str">
        <f>Seeds!AB465</f>
        <v>M6-NyO-56b-E-2</v>
      </c>
      <c r="B491" s="197" t="str">
        <f t="shared" ref="B491:C491" si="492">#REF!</f>
        <v>#REF!</v>
      </c>
      <c r="C491" s="197" t="str">
        <f t="shared" si="492"/>
        <v>#REF!</v>
      </c>
      <c r="D491" s="197" t="str">
        <f t="shared" si="4"/>
        <v>#REF!</v>
      </c>
    </row>
    <row r="492" ht="15.75" customHeight="1">
      <c r="A492" s="197" t="str">
        <f>Seeds!AB466</f>
        <v>M6-NyO-56b-E-3</v>
      </c>
      <c r="B492" s="197" t="str">
        <f t="shared" ref="B492:C492" si="493">#REF!</f>
        <v>#REF!</v>
      </c>
      <c r="C492" s="197" t="str">
        <f t="shared" si="493"/>
        <v>#REF!</v>
      </c>
      <c r="D492" s="197" t="str">
        <f t="shared" si="4"/>
        <v>#REF!</v>
      </c>
    </row>
    <row r="493" ht="15.75" customHeight="1">
      <c r="A493" s="197" t="str">
        <f>Seeds!AB467</f>
        <v>M6-NyO-56c-I-1</v>
      </c>
      <c r="B493" s="197" t="str">
        <f t="shared" ref="B493:C493" si="494">#REF!</f>
        <v>#REF!</v>
      </c>
      <c r="C493" s="197" t="str">
        <f t="shared" si="494"/>
        <v>#REF!</v>
      </c>
      <c r="D493" s="197" t="str">
        <f t="shared" si="4"/>
        <v>#REF!</v>
      </c>
    </row>
    <row r="494" ht="15.75" customHeight="1">
      <c r="A494" s="197" t="str">
        <f>Seeds!AB468</f>
        <v>M6-NyO-56c-I-2</v>
      </c>
      <c r="B494" s="197" t="str">
        <f t="shared" ref="B494:C494" si="495">#REF!</f>
        <v>#REF!</v>
      </c>
      <c r="C494" s="197" t="str">
        <f t="shared" si="495"/>
        <v>#REF!</v>
      </c>
      <c r="D494" s="197" t="str">
        <f t="shared" si="4"/>
        <v>#REF!</v>
      </c>
    </row>
    <row r="495" ht="15.75" customHeight="1">
      <c r="A495" s="197" t="str">
        <f>Seeds!AB469</f>
        <v>M6-NyO-56c-I-3</v>
      </c>
      <c r="B495" s="197" t="str">
        <f t="shared" ref="B495:C495" si="496">#REF!</f>
        <v>#REF!</v>
      </c>
      <c r="C495" s="197" t="str">
        <f t="shared" si="496"/>
        <v>#REF!</v>
      </c>
      <c r="D495" s="197" t="str">
        <f t="shared" si="4"/>
        <v>#REF!</v>
      </c>
    </row>
    <row r="496" ht="15.75" customHeight="1">
      <c r="A496" s="197" t="str">
        <f>Seeds!AB470</f>
        <v>M6-NyO-57a-I-1</v>
      </c>
      <c r="B496" s="197" t="str">
        <f t="shared" ref="B496:C496" si="497">#REF!</f>
        <v>#REF!</v>
      </c>
      <c r="C496" s="197" t="str">
        <f t="shared" si="497"/>
        <v>#REF!</v>
      </c>
      <c r="D496" s="197" t="str">
        <f t="shared" si="4"/>
        <v>#REF!</v>
      </c>
    </row>
    <row r="497" ht="15.75" customHeight="1">
      <c r="A497" s="197" t="str">
        <f t="shared" ref="A497:C497" si="498">#REF!</f>
        <v>#REF!</v>
      </c>
      <c r="B497" s="197" t="str">
        <f t="shared" si="498"/>
        <v>#REF!</v>
      </c>
      <c r="C497" s="197" t="str">
        <f t="shared" si="498"/>
        <v>#REF!</v>
      </c>
      <c r="D497" s="197" t="str">
        <f t="shared" si="4"/>
        <v>#REF!</v>
      </c>
    </row>
    <row r="498" ht="15.75" customHeight="1">
      <c r="A498" s="197" t="str">
        <f t="shared" ref="A498:C498" si="499">#REF!</f>
        <v>#REF!</v>
      </c>
      <c r="B498" s="197" t="str">
        <f t="shared" si="499"/>
        <v>#REF!</v>
      </c>
      <c r="C498" s="197" t="str">
        <f t="shared" si="499"/>
        <v>#REF!</v>
      </c>
      <c r="D498" s="197" t="str">
        <f t="shared" si="4"/>
        <v>#REF!</v>
      </c>
    </row>
    <row r="499" ht="15.75" customHeight="1">
      <c r="A499" s="197" t="str">
        <f>Seeds!AB471</f>
        <v>M6-NyO-57a-E-1</v>
      </c>
      <c r="B499" s="197" t="str">
        <f t="shared" ref="B499:C499" si="500">#REF!</f>
        <v>#REF!</v>
      </c>
      <c r="C499" s="197" t="str">
        <f t="shared" si="500"/>
        <v>#REF!</v>
      </c>
      <c r="D499" s="197" t="str">
        <f t="shared" si="4"/>
        <v>#REF!</v>
      </c>
    </row>
    <row r="500" ht="15.75" customHeight="1">
      <c r="A500" s="197" t="str">
        <f>Seeds!AB472</f>
        <v>M6-NyO-57a-E-2</v>
      </c>
      <c r="B500" s="197" t="str">
        <f t="shared" ref="B500:C500" si="501">#REF!</f>
        <v>#REF!</v>
      </c>
      <c r="C500" s="197" t="str">
        <f t="shared" si="501"/>
        <v>#REF!</v>
      </c>
      <c r="D500" s="197" t="str">
        <f t="shared" si="4"/>
        <v>#REF!</v>
      </c>
    </row>
    <row r="501" ht="15.75" customHeight="1">
      <c r="A501" s="197" t="str">
        <f>Seeds!AB473</f>
        <v>M6-NyO-57a-E-3</v>
      </c>
      <c r="B501" s="197" t="str">
        <f t="shared" ref="B501:C501" si="502">#REF!</f>
        <v>#REF!</v>
      </c>
      <c r="C501" s="197" t="str">
        <f t="shared" si="502"/>
        <v>#REF!</v>
      </c>
      <c r="D501" s="197" t="str">
        <f t="shared" si="4"/>
        <v>#REF!</v>
      </c>
    </row>
    <row r="502" ht="15.75" customHeight="1">
      <c r="A502" s="197" t="str">
        <f>Seeds!AB474</f>
        <v>M6-NyO-57b-I-1</v>
      </c>
      <c r="B502" s="197" t="str">
        <f t="shared" ref="B502:C502" si="503">#REF!</f>
        <v>#REF!</v>
      </c>
      <c r="C502" s="197" t="str">
        <f t="shared" si="503"/>
        <v>#REF!</v>
      </c>
      <c r="D502" s="197" t="str">
        <f t="shared" si="4"/>
        <v>#REF!</v>
      </c>
    </row>
    <row r="503" ht="15.75" customHeight="1">
      <c r="A503" s="197" t="str">
        <f t="shared" ref="A503:C503" si="504">#REF!</f>
        <v>#REF!</v>
      </c>
      <c r="B503" s="197" t="str">
        <f t="shared" si="504"/>
        <v>#REF!</v>
      </c>
      <c r="C503" s="197" t="str">
        <f t="shared" si="504"/>
        <v>#REF!</v>
      </c>
      <c r="D503" s="197" t="str">
        <f t="shared" si="4"/>
        <v>#REF!</v>
      </c>
    </row>
    <row r="504" ht="15.75" customHeight="1">
      <c r="A504" s="197" t="str">
        <f t="shared" ref="A504:C504" si="505">#REF!</f>
        <v>#REF!</v>
      </c>
      <c r="B504" s="197" t="str">
        <f t="shared" si="505"/>
        <v>#REF!</v>
      </c>
      <c r="C504" s="197" t="str">
        <f t="shared" si="505"/>
        <v>#REF!</v>
      </c>
      <c r="D504" s="197" t="str">
        <f t="shared" si="4"/>
        <v>#REF!</v>
      </c>
    </row>
    <row r="505" ht="15.75" customHeight="1">
      <c r="A505" s="197" t="str">
        <f>Seeds!AB475</f>
        <v>M6-NyO-57b-E-1</v>
      </c>
      <c r="B505" s="197" t="str">
        <f t="shared" ref="B505:C505" si="506">#REF!</f>
        <v>#REF!</v>
      </c>
      <c r="C505" s="197" t="str">
        <f t="shared" si="506"/>
        <v>#REF!</v>
      </c>
      <c r="D505" s="197" t="str">
        <f t="shared" si="4"/>
        <v>#REF!</v>
      </c>
    </row>
    <row r="506" ht="15.75" customHeight="1">
      <c r="A506" s="197" t="str">
        <f>Seeds!AB476</f>
        <v>M6-NyO-57b-E-2</v>
      </c>
      <c r="B506" s="197" t="str">
        <f t="shared" ref="B506:C506" si="507">#REF!</f>
        <v>#REF!</v>
      </c>
      <c r="C506" s="197" t="str">
        <f t="shared" si="507"/>
        <v>#REF!</v>
      </c>
      <c r="D506" s="197" t="str">
        <f t="shared" si="4"/>
        <v>#REF!</v>
      </c>
    </row>
    <row r="507" ht="15.75" customHeight="1">
      <c r="A507" s="197" t="str">
        <f>Seeds!AB477</f>
        <v>M6-NyO-57b-E-3</v>
      </c>
      <c r="B507" s="197" t="str">
        <f t="shared" ref="B507:C507" si="508">#REF!</f>
        <v>#REF!</v>
      </c>
      <c r="C507" s="197" t="str">
        <f t="shared" si="508"/>
        <v>#REF!</v>
      </c>
      <c r="D507" s="197" t="str">
        <f t="shared" si="4"/>
        <v>#REF!</v>
      </c>
    </row>
    <row r="508" ht="15.75" customHeight="1">
      <c r="A508" s="197" t="str">
        <f>Seeds!AB478</f>
        <v>M6-NyO-58a-I-1</v>
      </c>
      <c r="B508" s="197" t="str">
        <f t="shared" ref="B508:C508" si="509">#REF!</f>
        <v>#REF!</v>
      </c>
      <c r="C508" s="197" t="str">
        <f t="shared" si="509"/>
        <v>#REF!</v>
      </c>
      <c r="D508" s="197" t="str">
        <f t="shared" si="4"/>
        <v>#REF!</v>
      </c>
    </row>
    <row r="509" ht="15.75" customHeight="1">
      <c r="A509" s="197" t="str">
        <f>Seeds!AB479</f>
        <v>M6-NyO-58a-I-2</v>
      </c>
      <c r="B509" s="197" t="str">
        <f t="shared" ref="B509:C509" si="510">#REF!</f>
        <v>#REF!</v>
      </c>
      <c r="C509" s="197" t="str">
        <f t="shared" si="510"/>
        <v>#REF!</v>
      </c>
      <c r="D509" s="197" t="str">
        <f t="shared" si="4"/>
        <v>#REF!</v>
      </c>
    </row>
    <row r="510" ht="15.75" customHeight="1">
      <c r="A510" s="197" t="str">
        <f>Seeds!AB480</f>
        <v>M6-NyO-58a-I-3</v>
      </c>
      <c r="B510" s="197" t="str">
        <f t="shared" ref="B510:C510" si="511">#REF!</f>
        <v>#REF!</v>
      </c>
      <c r="C510" s="197" t="str">
        <f t="shared" si="511"/>
        <v>#REF!</v>
      </c>
      <c r="D510" s="197" t="str">
        <f t="shared" si="4"/>
        <v>#REF!</v>
      </c>
    </row>
    <row r="511" ht="15.75" customHeight="1">
      <c r="A511" s="197" t="str">
        <f>Seeds!AB481</f>
        <v>M6-NyO-58a-E-1</v>
      </c>
      <c r="B511" s="197" t="str">
        <f t="shared" ref="B511:C511" si="512">#REF!</f>
        <v>#REF!</v>
      </c>
      <c r="C511" s="197" t="str">
        <f t="shared" si="512"/>
        <v>#REF!</v>
      </c>
      <c r="D511" s="197" t="str">
        <f t="shared" si="4"/>
        <v>#REF!</v>
      </c>
    </row>
    <row r="512" ht="15.75" customHeight="1">
      <c r="A512" s="197" t="str">
        <f>Seeds!AB482</f>
        <v>M6-NyO-58a-E-2</v>
      </c>
      <c r="B512" s="197" t="str">
        <f t="shared" ref="B512:C512" si="513">#REF!</f>
        <v>#REF!</v>
      </c>
      <c r="C512" s="197" t="str">
        <f t="shared" si="513"/>
        <v>#REF!</v>
      </c>
      <c r="D512" s="197" t="str">
        <f t="shared" si="4"/>
        <v>#REF!</v>
      </c>
    </row>
    <row r="513" ht="15.75" customHeight="1">
      <c r="A513" s="197" t="str">
        <f>Seeds!AB483</f>
        <v>M6-NyO-58a-E-3</v>
      </c>
      <c r="B513" s="197" t="str">
        <f t="shared" ref="B513:C513" si="514">#REF!</f>
        <v>#REF!</v>
      </c>
      <c r="C513" s="197" t="str">
        <f t="shared" si="514"/>
        <v>#REF!</v>
      </c>
      <c r="D513" s="197" t="str">
        <f t="shared" si="4"/>
        <v>#REF!</v>
      </c>
    </row>
    <row r="514" ht="15.75" customHeight="1">
      <c r="A514" s="197" t="str">
        <f>Seeds!AB484</f>
        <v>M6-NyO-59a-I-1</v>
      </c>
      <c r="B514" s="197" t="str">
        <f t="shared" ref="B514:C514" si="515">#REF!</f>
        <v>#REF!</v>
      </c>
      <c r="C514" s="197" t="str">
        <f t="shared" si="515"/>
        <v>#REF!</v>
      </c>
      <c r="D514" s="197" t="str">
        <f t="shared" si="4"/>
        <v>#REF!</v>
      </c>
    </row>
    <row r="515" ht="15.75" customHeight="1">
      <c r="A515" s="197" t="str">
        <f>Seeds!AB485</f>
        <v>M6-NyO-59a-I-2</v>
      </c>
      <c r="B515" s="197" t="str">
        <f t="shared" ref="B515:C515" si="516">#REF!</f>
        <v>#REF!</v>
      </c>
      <c r="C515" s="197" t="str">
        <f t="shared" si="516"/>
        <v>#REF!</v>
      </c>
      <c r="D515" s="197" t="str">
        <f t="shared" si="4"/>
        <v>#REF!</v>
      </c>
    </row>
    <row r="516" ht="15.75" customHeight="1">
      <c r="A516" s="197" t="str">
        <f>Seeds!AB486</f>
        <v>M6-NyO-59a-I-3</v>
      </c>
      <c r="B516" s="197" t="str">
        <f t="shared" ref="B516:C516" si="517">#REF!</f>
        <v>#REF!</v>
      </c>
      <c r="C516" s="197" t="str">
        <f t="shared" si="517"/>
        <v>#REF!</v>
      </c>
      <c r="D516" s="197" t="str">
        <f t="shared" si="4"/>
        <v>#REF!</v>
      </c>
    </row>
    <row r="517" ht="15.75" customHeight="1">
      <c r="A517" s="197" t="str">
        <f>Seeds!AB487</f>
        <v>M6-NyO-59a-E-1</v>
      </c>
      <c r="B517" s="197" t="str">
        <f t="shared" ref="B517:C517" si="518">#REF!</f>
        <v>#REF!</v>
      </c>
      <c r="C517" s="197" t="str">
        <f t="shared" si="518"/>
        <v>#REF!</v>
      </c>
      <c r="D517" s="197" t="str">
        <f t="shared" si="4"/>
        <v>#REF!</v>
      </c>
    </row>
    <row r="518" ht="15.75" customHeight="1">
      <c r="A518" s="197" t="str">
        <f>Seeds!AB488</f>
        <v>M6-NyO-59a-E-2</v>
      </c>
      <c r="B518" s="197" t="str">
        <f t="shared" ref="B518:C518" si="519">#REF!</f>
        <v>#REF!</v>
      </c>
      <c r="C518" s="197" t="str">
        <f t="shared" si="519"/>
        <v>#REF!</v>
      </c>
      <c r="D518" s="197" t="str">
        <f t="shared" si="4"/>
        <v>#REF!</v>
      </c>
    </row>
    <row r="519" ht="15.75" customHeight="1">
      <c r="A519" s="197" t="str">
        <f>Seeds!AB489</f>
        <v>M6-NyO-59a-E-3</v>
      </c>
      <c r="B519" s="197" t="str">
        <f t="shared" ref="B519:C519" si="520">#REF!</f>
        <v>#REF!</v>
      </c>
      <c r="C519" s="197" t="str">
        <f t="shared" si="520"/>
        <v>#REF!</v>
      </c>
      <c r="D519" s="197" t="str">
        <f t="shared" si="4"/>
        <v>#REF!</v>
      </c>
    </row>
    <row r="520" ht="15.75" customHeight="1">
      <c r="A520" s="197" t="str">
        <f>Seeds!AB490</f>
        <v>M6-NyO-59b-I-1</v>
      </c>
      <c r="B520" s="197" t="str">
        <f t="shared" ref="B520:C520" si="521">#REF!</f>
        <v>#REF!</v>
      </c>
      <c r="C520" s="197" t="str">
        <f t="shared" si="521"/>
        <v>#REF!</v>
      </c>
      <c r="D520" s="197" t="str">
        <f t="shared" si="4"/>
        <v>#REF!</v>
      </c>
    </row>
    <row r="521" ht="15.75" customHeight="1">
      <c r="A521" s="197" t="str">
        <f>Seeds!AB491</f>
        <v>M6-NyO-59b-I-2</v>
      </c>
      <c r="B521" s="197" t="str">
        <f t="shared" ref="B521:C521" si="522">#REF!</f>
        <v>#REF!</v>
      </c>
      <c r="C521" s="197" t="str">
        <f t="shared" si="522"/>
        <v>#REF!</v>
      </c>
      <c r="D521" s="197" t="str">
        <f t="shared" si="4"/>
        <v>#REF!</v>
      </c>
    </row>
    <row r="522" ht="15.75" customHeight="1">
      <c r="A522" s="197" t="str">
        <f>Seeds!AB492</f>
        <v>M6-NyO-59b-I-3</v>
      </c>
      <c r="B522" s="197" t="str">
        <f t="shared" ref="B522:C522" si="523">#REF!</f>
        <v>#REF!</v>
      </c>
      <c r="C522" s="197" t="str">
        <f t="shared" si="523"/>
        <v>#REF!</v>
      </c>
      <c r="D522" s="197" t="str">
        <f t="shared" si="4"/>
        <v>#REF!</v>
      </c>
    </row>
    <row r="523" ht="15.75" customHeight="1">
      <c r="A523" s="197" t="str">
        <f>Seeds!AB493</f>
        <v>M6-NyO-59b-E-1</v>
      </c>
      <c r="B523" s="197" t="str">
        <f t="shared" ref="B523:C523" si="524">#REF!</f>
        <v>#REF!</v>
      </c>
      <c r="C523" s="197" t="str">
        <f t="shared" si="524"/>
        <v>#REF!</v>
      </c>
      <c r="D523" s="197" t="str">
        <f t="shared" si="4"/>
        <v>#REF!</v>
      </c>
    </row>
    <row r="524" ht="15.75" customHeight="1">
      <c r="A524" s="197" t="str">
        <f>Seeds!AB494</f>
        <v>M6-NyO-59b-E-2</v>
      </c>
      <c r="B524" s="197" t="str">
        <f t="shared" ref="B524:C524" si="525">#REF!</f>
        <v>#REF!</v>
      </c>
      <c r="C524" s="197" t="str">
        <f t="shared" si="525"/>
        <v>#REF!</v>
      </c>
      <c r="D524" s="197" t="str">
        <f t="shared" si="4"/>
        <v>#REF!</v>
      </c>
    </row>
    <row r="525" ht="15.75" customHeight="1">
      <c r="A525" s="197" t="str">
        <f>Seeds!AB495</f>
        <v>M6-NyO-59b-E-3</v>
      </c>
      <c r="B525" s="197" t="str">
        <f t="shared" ref="B525:C525" si="526">#REF!</f>
        <v>#REF!</v>
      </c>
      <c r="C525" s="197" t="str">
        <f t="shared" si="526"/>
        <v>#REF!</v>
      </c>
      <c r="D525" s="197" t="str">
        <f t="shared" si="4"/>
        <v>#REF!</v>
      </c>
    </row>
    <row r="526" ht="15.75" customHeight="1">
      <c r="A526" s="197" t="str">
        <f>Seeds!AB496</f>
        <v>M6-NyO-60a-I-1</v>
      </c>
      <c r="B526" s="197" t="str">
        <f t="shared" ref="B526:C526" si="527">#REF!</f>
        <v>#REF!</v>
      </c>
      <c r="C526" s="197" t="str">
        <f t="shared" si="527"/>
        <v>#REF!</v>
      </c>
      <c r="D526" s="197" t="str">
        <f t="shared" si="4"/>
        <v>#REF!</v>
      </c>
    </row>
    <row r="527" ht="15.75" customHeight="1">
      <c r="A527" s="197" t="str">
        <f>Seeds!AB497</f>
        <v>M6-NyO-60a-I-2</v>
      </c>
      <c r="B527" s="197" t="str">
        <f t="shared" ref="B527:C527" si="528">#REF!</f>
        <v>#REF!</v>
      </c>
      <c r="C527" s="197" t="str">
        <f t="shared" si="528"/>
        <v>#REF!</v>
      </c>
      <c r="D527" s="197" t="str">
        <f t="shared" si="4"/>
        <v>#REF!</v>
      </c>
    </row>
    <row r="528" ht="15.75" customHeight="1">
      <c r="A528" s="197" t="str">
        <f>Seeds!AB498</f>
        <v>M6-NyO-60a-I-3</v>
      </c>
      <c r="B528" s="197" t="str">
        <f t="shared" ref="B528:C528" si="529">#REF!</f>
        <v>#REF!</v>
      </c>
      <c r="C528" s="197" t="str">
        <f t="shared" si="529"/>
        <v>#REF!</v>
      </c>
      <c r="D528" s="197" t="str">
        <f t="shared" si="4"/>
        <v>#REF!</v>
      </c>
    </row>
    <row r="529" ht="15.75" customHeight="1">
      <c r="A529" s="197" t="str">
        <f>Seeds!AB499</f>
        <v>M6-NyO-60a-E-1</v>
      </c>
      <c r="B529" s="197" t="str">
        <f t="shared" ref="B529:C529" si="530">#REF!</f>
        <v>#REF!</v>
      </c>
      <c r="C529" s="197" t="str">
        <f t="shared" si="530"/>
        <v>#REF!</v>
      </c>
      <c r="D529" s="197" t="str">
        <f t="shared" si="4"/>
        <v>#REF!</v>
      </c>
    </row>
    <row r="530" ht="15.75" customHeight="1">
      <c r="A530" s="197" t="str">
        <f>Seeds!AB500</f>
        <v>M6-NyO-60a-E-2</v>
      </c>
      <c r="B530" s="197" t="str">
        <f t="shared" ref="B530:C530" si="531">#REF!</f>
        <v>#REF!</v>
      </c>
      <c r="C530" s="197" t="str">
        <f t="shared" si="531"/>
        <v>#REF!</v>
      </c>
      <c r="D530" s="197" t="str">
        <f t="shared" si="4"/>
        <v>#REF!</v>
      </c>
    </row>
    <row r="531" ht="15.75" customHeight="1">
      <c r="A531" s="197" t="str">
        <f>Seeds!AB501</f>
        <v>M6-NyO-60a-E-3</v>
      </c>
      <c r="B531" s="197" t="str">
        <f t="shared" ref="B531:C531" si="532">#REF!</f>
        <v>#REF!</v>
      </c>
      <c r="C531" s="197" t="str">
        <f t="shared" si="532"/>
        <v>#REF!</v>
      </c>
      <c r="D531" s="197" t="str">
        <f t="shared" si="4"/>
        <v>#REF!</v>
      </c>
    </row>
    <row r="532" ht="15.75" customHeight="1">
      <c r="A532" s="197" t="str">
        <f>Seeds!AB502</f>
        <v>M6-NyO-60b-I-1</v>
      </c>
      <c r="B532" s="197" t="str">
        <f t="shared" ref="B532:C532" si="533">#REF!</f>
        <v>#REF!</v>
      </c>
      <c r="C532" s="197" t="str">
        <f t="shared" si="533"/>
        <v>#REF!</v>
      </c>
      <c r="D532" s="197" t="str">
        <f t="shared" si="4"/>
        <v>#REF!</v>
      </c>
    </row>
    <row r="533" ht="15.75" customHeight="1">
      <c r="A533" s="197" t="str">
        <f>Seeds!AB503</f>
        <v>M6-NyO-60b-I-2</v>
      </c>
      <c r="B533" s="197" t="str">
        <f t="shared" ref="B533:C533" si="534">#REF!</f>
        <v>#REF!</v>
      </c>
      <c r="C533" s="197" t="str">
        <f t="shared" si="534"/>
        <v>#REF!</v>
      </c>
      <c r="D533" s="197" t="str">
        <f t="shared" si="4"/>
        <v>#REF!</v>
      </c>
    </row>
    <row r="534" ht="15.75" customHeight="1">
      <c r="A534" s="197" t="str">
        <f>Seeds!AB505</f>
        <v>M6-NyO-60b-I-4</v>
      </c>
      <c r="B534" s="197" t="str">
        <f t="shared" ref="B534:C534" si="535">#REF!</f>
        <v>#REF!</v>
      </c>
      <c r="C534" s="197" t="str">
        <f t="shared" si="535"/>
        <v>#REF!</v>
      </c>
      <c r="D534" s="197" t="str">
        <f t="shared" si="4"/>
        <v>#REF!</v>
      </c>
    </row>
    <row r="535" ht="15.75" customHeight="1">
      <c r="A535" s="197" t="str">
        <f>Seeds!AB506</f>
        <v>M6-NyO-60b-E-1</v>
      </c>
      <c r="B535" s="197" t="str">
        <f t="shared" ref="B535:C535" si="536">#REF!</f>
        <v>#REF!</v>
      </c>
      <c r="C535" s="197" t="str">
        <f t="shared" si="536"/>
        <v>#REF!</v>
      </c>
      <c r="D535" s="197" t="str">
        <f t="shared" si="4"/>
        <v>#REF!</v>
      </c>
    </row>
    <row r="536" ht="15.75" customHeight="1">
      <c r="A536" s="197" t="str">
        <f>Seeds!AB507</f>
        <v>M6-NyO-60b-E-2</v>
      </c>
      <c r="B536" s="197" t="str">
        <f t="shared" ref="B536:C536" si="537">#REF!</f>
        <v>#REF!</v>
      </c>
      <c r="C536" s="197" t="str">
        <f t="shared" si="537"/>
        <v>#REF!</v>
      </c>
      <c r="D536" s="197" t="str">
        <f t="shared" si="4"/>
        <v>#REF!</v>
      </c>
    </row>
    <row r="537" ht="15.75" customHeight="1">
      <c r="A537" s="197" t="str">
        <f>Seeds!AB509</f>
        <v>M6-NyO-60b-E-4</v>
      </c>
      <c r="B537" s="197" t="str">
        <f t="shared" ref="B537:C537" si="538">#REF!</f>
        <v>#REF!</v>
      </c>
      <c r="C537" s="197" t="str">
        <f t="shared" si="538"/>
        <v>#REF!</v>
      </c>
      <c r="D537" s="197" t="str">
        <f t="shared" si="4"/>
        <v>#REF!</v>
      </c>
    </row>
    <row r="538" ht="15.75" customHeight="1">
      <c r="A538" s="197" t="str">
        <f>Seeds!AB510</f>
        <v>M6-NyO-60b-A-1</v>
      </c>
      <c r="B538" s="197" t="str">
        <f t="shared" ref="B538:C538" si="539">#REF!</f>
        <v>#REF!</v>
      </c>
      <c r="C538" s="197" t="str">
        <f t="shared" si="539"/>
        <v>#REF!</v>
      </c>
      <c r="D538" s="197" t="str">
        <f t="shared" si="4"/>
        <v>#REF!</v>
      </c>
    </row>
    <row r="539" ht="15.75" customHeight="1">
      <c r="A539" s="197" t="str">
        <f>Seeds!AB511</f>
        <v>M6-NyO-60b-A-2</v>
      </c>
      <c r="B539" s="197" t="str">
        <f t="shared" ref="B539:C539" si="540">#REF!</f>
        <v>#REF!</v>
      </c>
      <c r="C539" s="197" t="str">
        <f t="shared" si="540"/>
        <v>#REF!</v>
      </c>
      <c r="D539" s="197" t="str">
        <f t="shared" si="4"/>
        <v>#REF!</v>
      </c>
    </row>
    <row r="540" ht="15.75" customHeight="1">
      <c r="A540" s="197" t="str">
        <f>Seeds!AB512</f>
        <v>M6-NyO-60b-A-3</v>
      </c>
      <c r="B540" s="197" t="str">
        <f t="shared" ref="B540:C540" si="541">#REF!</f>
        <v>#REF!</v>
      </c>
      <c r="C540" s="197" t="str">
        <f t="shared" si="541"/>
        <v>#REF!</v>
      </c>
      <c r="D540" s="197" t="str">
        <f t="shared" si="4"/>
        <v>#REF!</v>
      </c>
    </row>
    <row r="541" ht="15.75" customHeight="1">
      <c r="A541" s="197" t="str">
        <f>Seeds!AB513</f>
        <v>M6-NyO-61a-I-1</v>
      </c>
      <c r="B541" s="197" t="str">
        <f t="shared" ref="B541:C541" si="542">#REF!</f>
        <v>#REF!</v>
      </c>
      <c r="C541" s="197" t="str">
        <f t="shared" si="542"/>
        <v>#REF!</v>
      </c>
      <c r="D541" s="197" t="str">
        <f t="shared" si="4"/>
        <v>#REF!</v>
      </c>
    </row>
    <row r="542" ht="15.75" customHeight="1">
      <c r="A542" s="197" t="str">
        <f t="shared" ref="A542:C542" si="543">#REF!</f>
        <v>#REF!</v>
      </c>
      <c r="B542" s="197" t="str">
        <f t="shared" si="543"/>
        <v>#REF!</v>
      </c>
      <c r="C542" s="197" t="str">
        <f t="shared" si="543"/>
        <v>#REF!</v>
      </c>
      <c r="D542" s="197" t="str">
        <f t="shared" si="4"/>
        <v>#REF!</v>
      </c>
    </row>
    <row r="543" ht="15.75" customHeight="1">
      <c r="A543" s="197" t="str">
        <f>Seeds!AB515</f>
        <v>M6-NyO-61a-I-3</v>
      </c>
      <c r="B543" s="197" t="str">
        <f t="shared" ref="B543:C543" si="544">#REF!</f>
        <v>#REF!</v>
      </c>
      <c r="C543" s="197" t="str">
        <f t="shared" si="544"/>
        <v>#REF!</v>
      </c>
      <c r="D543" s="197" t="str">
        <f t="shared" si="4"/>
        <v>#REF!</v>
      </c>
    </row>
    <row r="544" ht="15.75" customHeight="1">
      <c r="A544" s="197" t="str">
        <f>Seeds!AB516</f>
        <v>M6-NyO-61b-I-1</v>
      </c>
      <c r="B544" s="197" t="str">
        <f t="shared" ref="B544:C544" si="545">#REF!</f>
        <v>#REF!</v>
      </c>
      <c r="C544" s="197" t="str">
        <f t="shared" si="545"/>
        <v>#REF!</v>
      </c>
      <c r="D544" s="197" t="str">
        <f t="shared" si="4"/>
        <v>#REF!</v>
      </c>
    </row>
    <row r="545" ht="15.75" customHeight="1">
      <c r="A545" s="197" t="str">
        <f>Seeds!AB517</f>
        <v>M6-NyO-61b-I-2</v>
      </c>
      <c r="B545" s="197" t="str">
        <f t="shared" ref="B545:C545" si="546">#REF!</f>
        <v>#REF!</v>
      </c>
      <c r="C545" s="197" t="str">
        <f t="shared" si="546"/>
        <v>#REF!</v>
      </c>
      <c r="D545" s="197" t="str">
        <f t="shared" si="4"/>
        <v>#REF!</v>
      </c>
    </row>
    <row r="546" ht="15.75" customHeight="1">
      <c r="A546" s="197" t="str">
        <f>Seeds!AB519</f>
        <v>M6-NyO-61b-E-1</v>
      </c>
      <c r="B546" s="197" t="str">
        <f t="shared" ref="B546:C546" si="547">#REF!</f>
        <v>#REF!</v>
      </c>
      <c r="C546" s="197" t="str">
        <f t="shared" si="547"/>
        <v>#REF!</v>
      </c>
      <c r="D546" s="197" t="str">
        <f t="shared" si="4"/>
        <v>#REF!</v>
      </c>
    </row>
    <row r="547" ht="15.75" customHeight="1">
      <c r="A547" s="197" t="str">
        <f>Seeds!AB521</f>
        <v>M6-NyO-61b-E-3</v>
      </c>
      <c r="B547" s="197" t="str">
        <f t="shared" ref="B547:C547" si="548">#REF!</f>
        <v>#REF!</v>
      </c>
      <c r="C547" s="197" t="str">
        <f t="shared" si="548"/>
        <v>#REF!</v>
      </c>
      <c r="D547" s="197" t="str">
        <f t="shared" si="4"/>
        <v>#REF!</v>
      </c>
    </row>
    <row r="548" ht="15.75" customHeight="1">
      <c r="A548" s="197" t="str">
        <f>Seeds!AB522</f>
        <v>M6-NyO-61c-I-1</v>
      </c>
      <c r="B548" s="197" t="str">
        <f t="shared" ref="B548:C548" si="549">#REF!</f>
        <v>#REF!</v>
      </c>
      <c r="C548" s="197" t="str">
        <f t="shared" si="549"/>
        <v>#REF!</v>
      </c>
      <c r="D548" s="197" t="str">
        <f t="shared" si="4"/>
        <v>#REF!</v>
      </c>
    </row>
    <row r="549" ht="15.75" customHeight="1">
      <c r="A549" s="197" t="str">
        <f>Seeds!AB523</f>
        <v>M6-NyO-61c-I-2</v>
      </c>
      <c r="B549" s="197" t="str">
        <f t="shared" ref="B549:C549" si="550">#REF!</f>
        <v>#REF!</v>
      </c>
      <c r="C549" s="197" t="str">
        <f t="shared" si="550"/>
        <v>#REF!</v>
      </c>
      <c r="D549" s="197" t="str">
        <f t="shared" si="4"/>
        <v>#REF!</v>
      </c>
    </row>
    <row r="550" ht="15.75" customHeight="1">
      <c r="A550" s="197" t="str">
        <f>Seeds!AB524</f>
        <v>M6-NyO-61c-I-3</v>
      </c>
      <c r="B550" s="197" t="str">
        <f t="shared" ref="B550:C550" si="551">#REF!</f>
        <v>#REF!</v>
      </c>
      <c r="C550" s="197" t="str">
        <f t="shared" si="551"/>
        <v>#REF!</v>
      </c>
      <c r="D550" s="197" t="str">
        <f t="shared" si="4"/>
        <v>#REF!</v>
      </c>
    </row>
    <row r="551" ht="15.75" customHeight="1">
      <c r="A551" s="197" t="str">
        <f>Seeds!AB526</f>
        <v>M6-NyO-61c-E-1</v>
      </c>
      <c r="B551" s="197" t="str">
        <f t="shared" ref="B551:C551" si="552">#REF!</f>
        <v>#REF!</v>
      </c>
      <c r="C551" s="197" t="str">
        <f t="shared" si="552"/>
        <v>#REF!</v>
      </c>
      <c r="D551" s="197" t="str">
        <f t="shared" si="4"/>
        <v>#REF!</v>
      </c>
    </row>
    <row r="552" ht="15.75" customHeight="1">
      <c r="A552" s="197" t="str">
        <f>Seeds!AB527</f>
        <v>M6-NyO-61c-E-2</v>
      </c>
      <c r="B552" s="197" t="str">
        <f t="shared" ref="B552:C552" si="553">#REF!</f>
        <v>#REF!</v>
      </c>
      <c r="C552" s="197" t="str">
        <f t="shared" si="553"/>
        <v>#REF!</v>
      </c>
      <c r="D552" s="197" t="str">
        <f t="shared" si="4"/>
        <v>#REF!</v>
      </c>
    </row>
    <row r="553" ht="15.75" customHeight="1">
      <c r="A553" s="197" t="str">
        <f>Seeds!AB529</f>
        <v>M6-NyO-61c-E-4</v>
      </c>
      <c r="B553" s="197" t="str">
        <f t="shared" ref="B553:C553" si="554">#REF!</f>
        <v>#REF!</v>
      </c>
      <c r="C553" s="197" t="str">
        <f t="shared" si="554"/>
        <v>#REF!</v>
      </c>
      <c r="D553" s="197" t="str">
        <f t="shared" si="4"/>
        <v>#REF!</v>
      </c>
    </row>
    <row r="554" ht="15.75" customHeight="1">
      <c r="A554" s="197" t="str">
        <f t="shared" ref="A554:C554" si="555">#REF!</f>
        <v>#REF!</v>
      </c>
      <c r="B554" s="197" t="str">
        <f t="shared" si="555"/>
        <v>#REF!</v>
      </c>
      <c r="C554" s="197" t="str">
        <f t="shared" si="555"/>
        <v>#REF!</v>
      </c>
      <c r="D554" s="197" t="str">
        <f t="shared" si="4"/>
        <v>#REF!</v>
      </c>
    </row>
    <row r="555" ht="15.75" customHeight="1">
      <c r="A555" s="197" t="str">
        <f t="shared" ref="A555:C555" si="556">#REF!</f>
        <v>#REF!</v>
      </c>
      <c r="B555" s="197" t="str">
        <f t="shared" si="556"/>
        <v>#REF!</v>
      </c>
      <c r="C555" s="197" t="str">
        <f t="shared" si="556"/>
        <v>#REF!</v>
      </c>
      <c r="D555" s="197" t="str">
        <f t="shared" si="4"/>
        <v>#REF!</v>
      </c>
    </row>
    <row r="556" ht="15.75" customHeight="1">
      <c r="A556" s="197" t="str">
        <f t="shared" ref="A556:C556" si="557">#REF!</f>
        <v>#REF!</v>
      </c>
      <c r="B556" s="197" t="str">
        <f t="shared" si="557"/>
        <v>#REF!</v>
      </c>
      <c r="C556" s="197" t="str">
        <f t="shared" si="557"/>
        <v>#REF!</v>
      </c>
      <c r="D556" s="197" t="str">
        <f t="shared" si="4"/>
        <v>#REF!</v>
      </c>
    </row>
    <row r="557" ht="15.75" customHeight="1">
      <c r="A557" s="197" t="str">
        <f>Seeds!AB530</f>
        <v>M6-NyO-61d-I-1</v>
      </c>
      <c r="B557" s="197" t="str">
        <f t="shared" ref="B557:C557" si="558">#REF!</f>
        <v>#REF!</v>
      </c>
      <c r="C557" s="197" t="str">
        <f t="shared" si="558"/>
        <v>#REF!</v>
      </c>
      <c r="D557" s="197" t="str">
        <f t="shared" si="4"/>
        <v>#REF!</v>
      </c>
    </row>
    <row r="558" ht="15.75" customHeight="1">
      <c r="A558" s="197" t="str">
        <f>Seeds!AB531</f>
        <v>M6-NyO-61d-I-2</v>
      </c>
      <c r="B558" s="197" t="str">
        <f t="shared" ref="B558:C558" si="559">#REF!</f>
        <v>#REF!</v>
      </c>
      <c r="C558" s="197" t="str">
        <f t="shared" si="559"/>
        <v>#REF!</v>
      </c>
      <c r="D558" s="197" t="str">
        <f t="shared" si="4"/>
        <v>#REF!</v>
      </c>
    </row>
    <row r="559" ht="15.75" customHeight="1">
      <c r="A559" s="197" t="str">
        <f>Seeds!AB532</f>
        <v>M6-NyO-61d-I-3</v>
      </c>
      <c r="B559" s="197" t="str">
        <f t="shared" ref="B559:C559" si="560">#REF!</f>
        <v>#REF!</v>
      </c>
      <c r="C559" s="197" t="str">
        <f t="shared" si="560"/>
        <v>#REF!</v>
      </c>
      <c r="D559" s="197" t="str">
        <f t="shared" si="4"/>
        <v>#REF!</v>
      </c>
    </row>
    <row r="560" ht="15.75" customHeight="1">
      <c r="A560" s="197" t="str">
        <f>Seeds!AB533</f>
        <v>M6-NyO-61d-I-4</v>
      </c>
      <c r="B560" s="197" t="str">
        <f t="shared" ref="B560:C560" si="561">#REF!</f>
        <v>#REF!</v>
      </c>
      <c r="C560" s="197" t="str">
        <f t="shared" si="561"/>
        <v>#REF!</v>
      </c>
      <c r="D560" s="197" t="str">
        <f t="shared" si="4"/>
        <v>#REF!</v>
      </c>
    </row>
    <row r="561" ht="15.75" customHeight="1">
      <c r="A561" s="197" t="str">
        <f t="shared" ref="A561:C561" si="562">#REF!</f>
        <v>#REF!</v>
      </c>
      <c r="B561" s="197" t="str">
        <f t="shared" si="562"/>
        <v>#REF!</v>
      </c>
      <c r="C561" s="197" t="str">
        <f t="shared" si="562"/>
        <v>#REF!</v>
      </c>
      <c r="D561" s="197" t="str">
        <f t="shared" si="4"/>
        <v>#REF!</v>
      </c>
    </row>
    <row r="562" ht="15.75" customHeight="1">
      <c r="A562" s="197" t="str">
        <f t="shared" ref="A562:C562" si="563">#REF!</f>
        <v>#REF!</v>
      </c>
      <c r="B562" s="197" t="str">
        <f t="shared" si="563"/>
        <v>#REF!</v>
      </c>
      <c r="C562" s="197" t="str">
        <f t="shared" si="563"/>
        <v>#REF!</v>
      </c>
      <c r="D562" s="197" t="str">
        <f t="shared" si="4"/>
        <v>#REF!</v>
      </c>
    </row>
    <row r="563" ht="15.75" customHeight="1">
      <c r="A563" s="197" t="str">
        <f t="shared" ref="A563:C563" si="564">#REF!</f>
        <v>#REF!</v>
      </c>
      <c r="B563" s="197" t="str">
        <f t="shared" si="564"/>
        <v>#REF!</v>
      </c>
      <c r="C563" s="197" t="str">
        <f t="shared" si="564"/>
        <v>#REF!</v>
      </c>
      <c r="D563" s="197" t="str">
        <f t="shared" si="4"/>
        <v>#REF!</v>
      </c>
    </row>
    <row r="564" ht="15.75" customHeight="1">
      <c r="A564" s="197" t="str">
        <f t="shared" ref="A564:C564" si="565">#REF!</f>
        <v>#REF!</v>
      </c>
      <c r="B564" s="197" t="str">
        <f t="shared" si="565"/>
        <v>#REF!</v>
      </c>
      <c r="C564" s="197" t="str">
        <f t="shared" si="565"/>
        <v>#REF!</v>
      </c>
      <c r="D564" s="197" t="str">
        <f t="shared" si="4"/>
        <v>#REF!</v>
      </c>
    </row>
    <row r="565" ht="15.75" customHeight="1">
      <c r="A565" s="197" t="str">
        <f t="shared" ref="A565:C565" si="566">#REF!</f>
        <v>#REF!</v>
      </c>
      <c r="B565" s="197" t="str">
        <f t="shared" si="566"/>
        <v>#REF!</v>
      </c>
      <c r="C565" s="197" t="str">
        <f t="shared" si="566"/>
        <v>#REF!</v>
      </c>
      <c r="D565" s="197" t="str">
        <f t="shared" si="4"/>
        <v>#REF!</v>
      </c>
    </row>
    <row r="566" ht="15.75" customHeight="1">
      <c r="A566" s="197" t="str">
        <f t="shared" ref="A566:C566" si="567">#REF!</f>
        <v>#REF!</v>
      </c>
      <c r="B566" s="197" t="str">
        <f t="shared" si="567"/>
        <v>#REF!</v>
      </c>
      <c r="C566" s="197" t="str">
        <f t="shared" si="567"/>
        <v>#REF!</v>
      </c>
      <c r="D566" s="197" t="str">
        <f t="shared" si="4"/>
        <v>#REF!</v>
      </c>
    </row>
    <row r="567" ht="15.75" customHeight="1">
      <c r="A567" s="197" t="str">
        <f t="shared" ref="A567:C567" si="568">#REF!</f>
        <v>#REF!</v>
      </c>
      <c r="B567" s="197" t="str">
        <f t="shared" si="568"/>
        <v>#REF!</v>
      </c>
      <c r="C567" s="197" t="str">
        <f t="shared" si="568"/>
        <v>#REF!</v>
      </c>
      <c r="D567" s="197" t="str">
        <f t="shared" si="4"/>
        <v>#REF!</v>
      </c>
    </row>
    <row r="568" ht="15.75" customHeight="1">
      <c r="A568" s="197" t="str">
        <f t="shared" ref="A568:C568" si="569">#REF!</f>
        <v>#REF!</v>
      </c>
      <c r="B568" s="197" t="str">
        <f t="shared" si="569"/>
        <v>#REF!</v>
      </c>
      <c r="C568" s="197" t="str">
        <f t="shared" si="569"/>
        <v>#REF!</v>
      </c>
      <c r="D568" s="197" t="str">
        <f t="shared" si="4"/>
        <v>#REF!</v>
      </c>
    </row>
    <row r="569" ht="15.75" customHeight="1">
      <c r="A569" s="197" t="str">
        <f t="shared" ref="A569:C569" si="570">#REF!</f>
        <v>#REF!</v>
      </c>
      <c r="B569" s="197" t="str">
        <f t="shared" si="570"/>
        <v>#REF!</v>
      </c>
      <c r="C569" s="197" t="str">
        <f t="shared" si="570"/>
        <v>#REF!</v>
      </c>
      <c r="D569" s="197" t="str">
        <f t="shared" si="4"/>
        <v>#REF!</v>
      </c>
    </row>
    <row r="570" ht="15.75" customHeight="1">
      <c r="A570" s="197" t="str">
        <f t="shared" ref="A570:C570" si="571">#REF!</f>
        <v>#REF!</v>
      </c>
      <c r="B570" s="197" t="str">
        <f t="shared" si="571"/>
        <v>#REF!</v>
      </c>
      <c r="C570" s="197" t="str">
        <f t="shared" si="571"/>
        <v>#REF!</v>
      </c>
      <c r="D570" s="197" t="str">
        <f t="shared" si="4"/>
        <v>#REF!</v>
      </c>
    </row>
    <row r="571" ht="15.75" customHeight="1">
      <c r="A571" s="197" t="str">
        <f t="shared" ref="A571:C571" si="572">#REF!</f>
        <v>#REF!</v>
      </c>
      <c r="B571" s="197" t="str">
        <f t="shared" si="572"/>
        <v>#REF!</v>
      </c>
      <c r="C571" s="197" t="str">
        <f t="shared" si="572"/>
        <v>#REF!</v>
      </c>
      <c r="D571" s="197" t="str">
        <f t="shared" si="4"/>
        <v>#REF!</v>
      </c>
    </row>
    <row r="572" ht="15.75" customHeight="1">
      <c r="A572" s="197" t="str">
        <f t="shared" ref="A572:C572" si="573">#REF!</f>
        <v>#REF!</v>
      </c>
      <c r="B572" s="197" t="str">
        <f t="shared" si="573"/>
        <v>#REF!</v>
      </c>
      <c r="C572" s="197" t="str">
        <f t="shared" si="573"/>
        <v>#REF!</v>
      </c>
      <c r="D572" s="197" t="str">
        <f t="shared" si="4"/>
        <v>#REF!</v>
      </c>
    </row>
    <row r="573" ht="15.75" customHeight="1">
      <c r="A573" s="197" t="str">
        <f t="shared" ref="A573:C573" si="574">#REF!</f>
        <v>#REF!</v>
      </c>
      <c r="B573" s="197" t="str">
        <f t="shared" si="574"/>
        <v>#REF!</v>
      </c>
      <c r="C573" s="197" t="str">
        <f t="shared" si="574"/>
        <v>#REF!</v>
      </c>
      <c r="D573" s="197" t="str">
        <f t="shared" si="4"/>
        <v>#REF!</v>
      </c>
    </row>
    <row r="574" ht="15.75" customHeight="1">
      <c r="A574" s="197" t="str">
        <f t="shared" ref="A574:C574" si="575">#REF!</f>
        <v>#REF!</v>
      </c>
      <c r="B574" s="197" t="str">
        <f t="shared" si="575"/>
        <v>#REF!</v>
      </c>
      <c r="C574" s="197" t="str">
        <f t="shared" si="575"/>
        <v>#REF!</v>
      </c>
      <c r="D574" s="197" t="str">
        <f t="shared" si="4"/>
        <v>#REF!</v>
      </c>
    </row>
    <row r="575" ht="15.75" customHeight="1">
      <c r="A575" s="197" t="str">
        <f t="shared" ref="A575:C575" si="576">#REF!</f>
        <v>#REF!</v>
      </c>
      <c r="B575" s="197" t="str">
        <f t="shared" si="576"/>
        <v>#REF!</v>
      </c>
      <c r="C575" s="197" t="str">
        <f t="shared" si="576"/>
        <v>#REF!</v>
      </c>
      <c r="D575" s="197" t="str">
        <f t="shared" si="4"/>
        <v>#REF!</v>
      </c>
    </row>
    <row r="576" ht="15.75" customHeight="1">
      <c r="A576" s="197" t="str">
        <f t="shared" ref="A576:C576" si="577">#REF!</f>
        <v>#REF!</v>
      </c>
      <c r="B576" s="197" t="str">
        <f t="shared" si="577"/>
        <v>#REF!</v>
      </c>
      <c r="C576" s="197" t="str">
        <f t="shared" si="577"/>
        <v>#REF!</v>
      </c>
      <c r="D576" s="197" t="str">
        <f t="shared" si="4"/>
        <v>#REF!</v>
      </c>
    </row>
    <row r="577" ht="15.75" customHeight="1">
      <c r="A577" s="197" t="str">
        <f t="shared" ref="A577:C577" si="578">#REF!</f>
        <v>#REF!</v>
      </c>
      <c r="B577" s="197" t="str">
        <f t="shared" si="578"/>
        <v>#REF!</v>
      </c>
      <c r="C577" s="197" t="str">
        <f t="shared" si="578"/>
        <v>#REF!</v>
      </c>
      <c r="D577" s="197" t="str">
        <f t="shared" si="4"/>
        <v>#REF!</v>
      </c>
    </row>
    <row r="578" ht="15.75" customHeight="1">
      <c r="A578" s="197" t="str">
        <f t="shared" ref="A578:C578" si="579">#REF!</f>
        <v>#REF!</v>
      </c>
      <c r="B578" s="197" t="str">
        <f t="shared" si="579"/>
        <v>#REF!</v>
      </c>
      <c r="C578" s="197" t="str">
        <f t="shared" si="579"/>
        <v>#REF!</v>
      </c>
      <c r="D578" s="197" t="str">
        <f t="shared" si="4"/>
        <v>#REF!</v>
      </c>
    </row>
    <row r="579" ht="15.75" customHeight="1">
      <c r="A579" s="197" t="str">
        <f t="shared" ref="A579:C579" si="580">#REF!</f>
        <v>#REF!</v>
      </c>
      <c r="B579" s="197" t="str">
        <f t="shared" si="580"/>
        <v>#REF!</v>
      </c>
      <c r="C579" s="197" t="str">
        <f t="shared" si="580"/>
        <v>#REF!</v>
      </c>
      <c r="D579" s="197" t="str">
        <f t="shared" si="4"/>
        <v>#REF!</v>
      </c>
    </row>
    <row r="580" ht="15.75" customHeight="1">
      <c r="A580" s="197" t="str">
        <f t="shared" ref="A580:C580" si="581">#REF!</f>
        <v>#REF!</v>
      </c>
      <c r="B580" s="197" t="str">
        <f t="shared" si="581"/>
        <v>#REF!</v>
      </c>
      <c r="C580" s="197" t="str">
        <f t="shared" si="581"/>
        <v>#REF!</v>
      </c>
      <c r="D580" s="197" t="str">
        <f t="shared" si="4"/>
        <v>#REF!</v>
      </c>
    </row>
    <row r="581" ht="15.75" customHeight="1">
      <c r="A581" s="197" t="str">
        <f t="shared" ref="A581:C581" si="582">#REF!</f>
        <v>#REF!</v>
      </c>
      <c r="B581" s="197" t="str">
        <f t="shared" si="582"/>
        <v>#REF!</v>
      </c>
      <c r="C581" s="197" t="str">
        <f t="shared" si="582"/>
        <v>#REF!</v>
      </c>
      <c r="D581" s="197" t="str">
        <f t="shared" si="4"/>
        <v>#REF!</v>
      </c>
    </row>
    <row r="582" ht="15.75" customHeight="1">
      <c r="A582" s="197" t="str">
        <f t="shared" ref="A582:C582" si="583">#REF!</f>
        <v>#REF!</v>
      </c>
      <c r="B582" s="197" t="str">
        <f t="shared" si="583"/>
        <v>#REF!</v>
      </c>
      <c r="C582" s="197" t="str">
        <f t="shared" si="583"/>
        <v>#REF!</v>
      </c>
      <c r="D582" s="197" t="str">
        <f t="shared" si="4"/>
        <v>#REF!</v>
      </c>
    </row>
    <row r="583" ht="15.75" customHeight="1">
      <c r="A583" s="197" t="str">
        <f t="shared" ref="A583:C583" si="584">#REF!</f>
        <v>#REF!</v>
      </c>
      <c r="B583" s="197" t="str">
        <f t="shared" si="584"/>
        <v>#REF!</v>
      </c>
      <c r="C583" s="197" t="str">
        <f t="shared" si="584"/>
        <v>#REF!</v>
      </c>
      <c r="D583" s="197" t="str">
        <f t="shared" si="4"/>
        <v>#REF!</v>
      </c>
    </row>
    <row r="584" ht="15.75" customHeight="1">
      <c r="A584" s="197" t="str">
        <f t="shared" ref="A584:C584" si="585">#REF!</f>
        <v>#REF!</v>
      </c>
      <c r="B584" s="197" t="str">
        <f t="shared" si="585"/>
        <v>#REF!</v>
      </c>
      <c r="C584" s="197" t="str">
        <f t="shared" si="585"/>
        <v>#REF!</v>
      </c>
      <c r="D584" s="197" t="str">
        <f t="shared" si="4"/>
        <v>#REF!</v>
      </c>
    </row>
    <row r="585" ht="15.75" customHeight="1">
      <c r="A585" s="197" t="str">
        <f t="shared" ref="A585:C585" si="586">#REF!</f>
        <v>#REF!</v>
      </c>
      <c r="B585" s="197" t="str">
        <f t="shared" si="586"/>
        <v>#REF!</v>
      </c>
      <c r="C585" s="197" t="str">
        <f t="shared" si="586"/>
        <v>#REF!</v>
      </c>
      <c r="D585" s="197" t="str">
        <f t="shared" si="4"/>
        <v>#REF!</v>
      </c>
    </row>
    <row r="586" ht="15.75" customHeight="1">
      <c r="A586" s="197" t="str">
        <f t="shared" ref="A586:C586" si="587">#REF!</f>
        <v>#REF!</v>
      </c>
      <c r="B586" s="197" t="str">
        <f t="shared" si="587"/>
        <v>#REF!</v>
      </c>
      <c r="C586" s="197" t="str">
        <f t="shared" si="587"/>
        <v>#REF!</v>
      </c>
      <c r="D586" s="197" t="str">
        <f t="shared" si="4"/>
        <v>#REF!</v>
      </c>
    </row>
    <row r="587" ht="15.75" customHeight="1">
      <c r="A587" s="197" t="str">
        <f t="shared" ref="A587:C587" si="588">#REF!</f>
        <v>#REF!</v>
      </c>
      <c r="B587" s="197" t="str">
        <f t="shared" si="588"/>
        <v>#REF!</v>
      </c>
      <c r="C587" s="197" t="str">
        <f t="shared" si="588"/>
        <v>#REF!</v>
      </c>
      <c r="D587" s="197" t="str">
        <f t="shared" si="4"/>
        <v>#REF!</v>
      </c>
    </row>
    <row r="588" ht="15.75" customHeight="1">
      <c r="A588" s="197" t="str">
        <f t="shared" ref="A588:C588" si="589">#REF!</f>
        <v>#REF!</v>
      </c>
      <c r="B588" s="197" t="str">
        <f t="shared" si="589"/>
        <v>#REF!</v>
      </c>
      <c r="C588" s="197" t="str">
        <f t="shared" si="589"/>
        <v>#REF!</v>
      </c>
      <c r="D588" s="197" t="str">
        <f t="shared" si="4"/>
        <v>#REF!</v>
      </c>
    </row>
    <row r="589" ht="15.75" customHeight="1">
      <c r="A589" s="197" t="str">
        <f t="shared" ref="A589:C589" si="590">#REF!</f>
        <v>#REF!</v>
      </c>
      <c r="B589" s="197" t="str">
        <f t="shared" si="590"/>
        <v>#REF!</v>
      </c>
      <c r="C589" s="197" t="str">
        <f t="shared" si="590"/>
        <v>#REF!</v>
      </c>
      <c r="D589" s="197" t="str">
        <f t="shared" si="4"/>
        <v>#REF!</v>
      </c>
    </row>
    <row r="590" ht="15.75" customHeight="1">
      <c r="A590" s="197" t="str">
        <f t="shared" ref="A590:C590" si="591">#REF!</f>
        <v>#REF!</v>
      </c>
      <c r="B590" s="197" t="str">
        <f t="shared" si="591"/>
        <v>#REF!</v>
      </c>
      <c r="C590" s="197" t="str">
        <f t="shared" si="591"/>
        <v>#REF!</v>
      </c>
      <c r="D590" s="197" t="str">
        <f t="shared" si="4"/>
        <v>#REF!</v>
      </c>
    </row>
    <row r="591" ht="15.75" customHeight="1">
      <c r="A591" s="197" t="str">
        <f t="shared" ref="A591:C591" si="592">#REF!</f>
        <v>#REF!</v>
      </c>
      <c r="B591" s="197" t="str">
        <f t="shared" si="592"/>
        <v>#REF!</v>
      </c>
      <c r="C591" s="197" t="str">
        <f t="shared" si="592"/>
        <v>#REF!</v>
      </c>
      <c r="D591" s="197" t="str">
        <f t="shared" si="4"/>
        <v>#REF!</v>
      </c>
    </row>
    <row r="592" ht="15.75" customHeight="1">
      <c r="A592" s="197" t="str">
        <f t="shared" ref="A592:C592" si="593">#REF!</f>
        <v>#REF!</v>
      </c>
      <c r="B592" s="197" t="str">
        <f t="shared" si="593"/>
        <v>#REF!</v>
      </c>
      <c r="C592" s="197" t="str">
        <f t="shared" si="593"/>
        <v>#REF!</v>
      </c>
      <c r="D592" s="197" t="str">
        <f t="shared" si="4"/>
        <v>#REF!</v>
      </c>
    </row>
    <row r="593" ht="15.75" customHeight="1">
      <c r="A593" s="197" t="str">
        <f t="shared" ref="A593:C593" si="594">#REF!</f>
        <v>#REF!</v>
      </c>
      <c r="B593" s="197" t="str">
        <f t="shared" si="594"/>
        <v>#REF!</v>
      </c>
      <c r="C593" s="197" t="str">
        <f t="shared" si="594"/>
        <v>#REF!</v>
      </c>
      <c r="D593" s="197" t="str">
        <f t="shared" si="4"/>
        <v>#REF!</v>
      </c>
    </row>
    <row r="594" ht="15.75" customHeight="1">
      <c r="A594" s="197" t="str">
        <f t="shared" ref="A594:C594" si="595">#REF!</f>
        <v>#REF!</v>
      </c>
      <c r="B594" s="197" t="str">
        <f t="shared" si="595"/>
        <v>#REF!</v>
      </c>
      <c r="C594" s="197" t="str">
        <f t="shared" si="595"/>
        <v>#REF!</v>
      </c>
      <c r="D594" s="197" t="str">
        <f t="shared" si="4"/>
        <v>#REF!</v>
      </c>
    </row>
    <row r="595" ht="15.75" customHeight="1">
      <c r="A595" s="197" t="str">
        <f t="shared" ref="A595:C595" si="596">#REF!</f>
        <v>#REF!</v>
      </c>
      <c r="B595" s="197" t="str">
        <f t="shared" si="596"/>
        <v>#REF!</v>
      </c>
      <c r="C595" s="197" t="str">
        <f t="shared" si="596"/>
        <v>#REF!</v>
      </c>
      <c r="D595" s="197" t="str">
        <f t="shared" si="4"/>
        <v>#REF!</v>
      </c>
    </row>
    <row r="596" ht="15.75" customHeight="1">
      <c r="A596" s="197" t="str">
        <f t="shared" ref="A596:C596" si="597">#REF!</f>
        <v>#REF!</v>
      </c>
      <c r="B596" s="197" t="str">
        <f t="shared" si="597"/>
        <v>#REF!</v>
      </c>
      <c r="C596" s="197" t="str">
        <f t="shared" si="597"/>
        <v>#REF!</v>
      </c>
      <c r="D596" s="197" t="str">
        <f t="shared" si="4"/>
        <v>#REF!</v>
      </c>
    </row>
    <row r="597" ht="15.75" customHeight="1">
      <c r="A597" s="197" t="str">
        <f t="shared" ref="A597:C597" si="598">#REF!</f>
        <v>#REF!</v>
      </c>
      <c r="B597" s="197" t="str">
        <f t="shared" si="598"/>
        <v>#REF!</v>
      </c>
      <c r="C597" s="197" t="str">
        <f t="shared" si="598"/>
        <v>#REF!</v>
      </c>
      <c r="D597" s="197" t="str">
        <f t="shared" si="4"/>
        <v>#REF!</v>
      </c>
    </row>
    <row r="598" ht="15.75" customHeight="1">
      <c r="A598" s="197" t="str">
        <f t="shared" ref="A598:C598" si="599">#REF!</f>
        <v>#REF!</v>
      </c>
      <c r="B598" s="197" t="str">
        <f t="shared" si="599"/>
        <v>#REF!</v>
      </c>
      <c r="C598" s="197" t="str">
        <f t="shared" si="599"/>
        <v>#REF!</v>
      </c>
      <c r="D598" s="197" t="str">
        <f t="shared" si="4"/>
        <v>#REF!</v>
      </c>
    </row>
    <row r="599" ht="15.75" customHeight="1">
      <c r="A599" s="197" t="str">
        <f t="shared" ref="A599:C599" si="600">#REF!</f>
        <v>#REF!</v>
      </c>
      <c r="B599" s="197" t="str">
        <f t="shared" si="600"/>
        <v>#REF!</v>
      </c>
      <c r="C599" s="197" t="str">
        <f t="shared" si="600"/>
        <v>#REF!</v>
      </c>
      <c r="D599" s="197" t="str">
        <f t="shared" si="4"/>
        <v>#REF!</v>
      </c>
    </row>
    <row r="600" ht="15.75" customHeight="1">
      <c r="A600" s="197" t="str">
        <f t="shared" ref="A600:C600" si="601">#REF!</f>
        <v>#REF!</v>
      </c>
      <c r="B600" s="197" t="str">
        <f t="shared" si="601"/>
        <v>#REF!</v>
      </c>
      <c r="C600" s="197" t="str">
        <f t="shared" si="601"/>
        <v>#REF!</v>
      </c>
      <c r="D600" s="197" t="str">
        <f t="shared" si="4"/>
        <v>#REF!</v>
      </c>
    </row>
    <row r="601" ht="15.75" customHeight="1">
      <c r="A601" s="197" t="str">
        <f t="shared" ref="A601:C601" si="602">#REF!</f>
        <v>#REF!</v>
      </c>
      <c r="B601" s="197" t="str">
        <f t="shared" si="602"/>
        <v>#REF!</v>
      </c>
      <c r="C601" s="197" t="str">
        <f t="shared" si="602"/>
        <v>#REF!</v>
      </c>
      <c r="D601" s="197" t="str">
        <f t="shared" si="4"/>
        <v>#REF!</v>
      </c>
    </row>
    <row r="602" ht="15.75" customHeight="1">
      <c r="A602" s="197" t="str">
        <f t="shared" ref="A602:C602" si="603">#REF!</f>
        <v>#REF!</v>
      </c>
      <c r="B602" s="197" t="str">
        <f t="shared" si="603"/>
        <v>#REF!</v>
      </c>
      <c r="C602" s="197" t="str">
        <f t="shared" si="603"/>
        <v>#REF!</v>
      </c>
      <c r="D602" s="197" t="str">
        <f t="shared" si="4"/>
        <v>#REF!</v>
      </c>
    </row>
    <row r="603" ht="15.75" customHeight="1">
      <c r="A603" s="197" t="str">
        <f t="shared" ref="A603:C603" si="604">#REF!</f>
        <v>#REF!</v>
      </c>
      <c r="B603" s="197" t="str">
        <f t="shared" si="604"/>
        <v>#REF!</v>
      </c>
      <c r="C603" s="197" t="str">
        <f t="shared" si="604"/>
        <v>#REF!</v>
      </c>
      <c r="D603" s="197" t="str">
        <f t="shared" si="4"/>
        <v>#REF!</v>
      </c>
    </row>
    <row r="604" ht="15.75" customHeight="1">
      <c r="A604" s="197" t="str">
        <f t="shared" ref="A604:C604" si="605">#REF!</f>
        <v>#REF!</v>
      </c>
      <c r="B604" s="197" t="str">
        <f t="shared" si="605"/>
        <v>#REF!</v>
      </c>
      <c r="C604" s="197" t="str">
        <f t="shared" si="605"/>
        <v>#REF!</v>
      </c>
      <c r="D604" s="197" t="str">
        <f t="shared" si="4"/>
        <v>#REF!</v>
      </c>
    </row>
    <row r="605" ht="15.75" customHeight="1">
      <c r="A605" s="197" t="str">
        <f t="shared" ref="A605:C605" si="606">#REF!</f>
        <v>#REF!</v>
      </c>
      <c r="B605" s="197" t="str">
        <f t="shared" si="606"/>
        <v>#REF!</v>
      </c>
      <c r="C605" s="197" t="str">
        <f t="shared" si="606"/>
        <v>#REF!</v>
      </c>
      <c r="D605" s="197" t="str">
        <f t="shared" si="4"/>
        <v>#REF!</v>
      </c>
    </row>
    <row r="606" ht="15.75" customHeight="1">
      <c r="A606" s="197" t="str">
        <f t="shared" ref="A606:C606" si="607">#REF!</f>
        <v>#REF!</v>
      </c>
      <c r="B606" s="197" t="str">
        <f t="shared" si="607"/>
        <v>#REF!</v>
      </c>
      <c r="C606" s="197" t="str">
        <f t="shared" si="607"/>
        <v>#REF!</v>
      </c>
      <c r="D606" s="197" t="str">
        <f t="shared" si="4"/>
        <v>#REF!</v>
      </c>
    </row>
    <row r="607" ht="15.75" customHeight="1">
      <c r="A607" s="197" t="str">
        <f t="shared" ref="A607:C607" si="608">#REF!</f>
        <v>#REF!</v>
      </c>
      <c r="B607" s="197" t="str">
        <f t="shared" si="608"/>
        <v>#REF!</v>
      </c>
      <c r="C607" s="197" t="str">
        <f t="shared" si="608"/>
        <v>#REF!</v>
      </c>
      <c r="D607" s="197" t="str">
        <f t="shared" si="4"/>
        <v>#REF!</v>
      </c>
    </row>
    <row r="608" ht="15.75" customHeight="1">
      <c r="A608" s="197" t="str">
        <f t="shared" ref="A608:C608" si="609">#REF!</f>
        <v>#REF!</v>
      </c>
      <c r="B608" s="197" t="str">
        <f t="shared" si="609"/>
        <v>#REF!</v>
      </c>
      <c r="C608" s="197" t="str">
        <f t="shared" si="609"/>
        <v>#REF!</v>
      </c>
      <c r="D608" s="197" t="str">
        <f t="shared" si="4"/>
        <v>#REF!</v>
      </c>
    </row>
    <row r="609" ht="15.75" customHeight="1">
      <c r="A609" s="197" t="str">
        <f t="shared" ref="A609:C609" si="610">#REF!</f>
        <v>#REF!</v>
      </c>
      <c r="B609" s="197" t="str">
        <f t="shared" si="610"/>
        <v>#REF!</v>
      </c>
      <c r="C609" s="197" t="str">
        <f t="shared" si="610"/>
        <v>#REF!</v>
      </c>
      <c r="D609" s="197" t="str">
        <f t="shared" si="4"/>
        <v>#REF!</v>
      </c>
    </row>
    <row r="610" ht="15.75" customHeight="1">
      <c r="A610" s="197" t="str">
        <f t="shared" ref="A610:C610" si="611">#REF!</f>
        <v>#REF!</v>
      </c>
      <c r="B610" s="197" t="str">
        <f t="shared" si="611"/>
        <v>#REF!</v>
      </c>
      <c r="C610" s="197" t="str">
        <f t="shared" si="611"/>
        <v>#REF!</v>
      </c>
      <c r="D610" s="197" t="str">
        <f t="shared" si="4"/>
        <v>#REF!</v>
      </c>
    </row>
    <row r="611" ht="15.75" customHeight="1">
      <c r="A611" s="197" t="str">
        <f t="shared" ref="A611:C611" si="612">#REF!</f>
        <v>#REF!</v>
      </c>
      <c r="B611" s="197" t="str">
        <f t="shared" si="612"/>
        <v>#REF!</v>
      </c>
      <c r="C611" s="197" t="str">
        <f t="shared" si="612"/>
        <v>#REF!</v>
      </c>
      <c r="D611" s="197" t="str">
        <f t="shared" si="4"/>
        <v>#REF!</v>
      </c>
    </row>
    <row r="612" ht="15.75" customHeight="1">
      <c r="A612" s="197" t="str">
        <f t="shared" ref="A612:C612" si="613">#REF!</f>
        <v>#REF!</v>
      </c>
      <c r="B612" s="197" t="str">
        <f t="shared" si="613"/>
        <v>#REF!</v>
      </c>
      <c r="C612" s="197" t="str">
        <f t="shared" si="613"/>
        <v>#REF!</v>
      </c>
      <c r="D612" s="197" t="str">
        <f t="shared" si="4"/>
        <v>#REF!</v>
      </c>
    </row>
    <row r="613" ht="15.75" customHeight="1">
      <c r="A613" s="197" t="str">
        <f t="shared" ref="A613:C613" si="614">#REF!</f>
        <v>#REF!</v>
      </c>
      <c r="B613" s="197" t="str">
        <f t="shared" si="614"/>
        <v>#REF!</v>
      </c>
      <c r="C613" s="197" t="str">
        <f t="shared" si="614"/>
        <v>#REF!</v>
      </c>
      <c r="D613" s="197" t="str">
        <f t="shared" si="4"/>
        <v>#REF!</v>
      </c>
    </row>
    <row r="614" ht="15.75" customHeight="1">
      <c r="A614" s="197" t="str">
        <f t="shared" ref="A614:C614" si="615">#REF!</f>
        <v>#REF!</v>
      </c>
      <c r="B614" s="197" t="str">
        <f t="shared" si="615"/>
        <v>#REF!</v>
      </c>
      <c r="C614" s="197" t="str">
        <f t="shared" si="615"/>
        <v>#REF!</v>
      </c>
      <c r="D614" s="197" t="str">
        <f t="shared" si="4"/>
        <v>#REF!</v>
      </c>
    </row>
    <row r="615" ht="15.75" customHeight="1">
      <c r="A615" s="197" t="str">
        <f t="shared" ref="A615:C615" si="616">#REF!</f>
        <v>#REF!</v>
      </c>
      <c r="B615" s="197" t="str">
        <f t="shared" si="616"/>
        <v>#REF!</v>
      </c>
      <c r="C615" s="197" t="str">
        <f t="shared" si="616"/>
        <v>#REF!</v>
      </c>
      <c r="D615" s="197" t="str">
        <f t="shared" si="4"/>
        <v>#REF!</v>
      </c>
    </row>
    <row r="616" ht="15.75" customHeight="1">
      <c r="A616" s="197" t="str">
        <f t="shared" ref="A616:C616" si="617">#REF!</f>
        <v>#REF!</v>
      </c>
      <c r="B616" s="197" t="str">
        <f t="shared" si="617"/>
        <v>#REF!</v>
      </c>
      <c r="C616" s="197" t="str">
        <f t="shared" si="617"/>
        <v>#REF!</v>
      </c>
      <c r="D616" s="197" t="str">
        <f t="shared" si="4"/>
        <v>#REF!</v>
      </c>
    </row>
    <row r="617" ht="15.75" customHeight="1">
      <c r="A617" s="197" t="str">
        <f t="shared" ref="A617:C617" si="618">#REF!</f>
        <v>#REF!</v>
      </c>
      <c r="B617" s="197" t="str">
        <f t="shared" si="618"/>
        <v>#REF!</v>
      </c>
      <c r="C617" s="197" t="str">
        <f t="shared" si="618"/>
        <v>#REF!</v>
      </c>
      <c r="D617" s="197" t="str">
        <f t="shared" si="4"/>
        <v>#REF!</v>
      </c>
    </row>
    <row r="618" ht="15.75" customHeight="1">
      <c r="A618" s="197" t="str">
        <f t="shared" ref="A618:C618" si="619">#REF!</f>
        <v>#REF!</v>
      </c>
      <c r="B618" s="197" t="str">
        <f t="shared" si="619"/>
        <v>#REF!</v>
      </c>
      <c r="C618" s="197" t="str">
        <f t="shared" si="619"/>
        <v>#REF!</v>
      </c>
      <c r="D618" s="197" t="str">
        <f t="shared" si="4"/>
        <v>#REF!</v>
      </c>
    </row>
    <row r="619" ht="15.75" customHeight="1">
      <c r="A619" s="197" t="str">
        <f t="shared" ref="A619:C619" si="620">#REF!</f>
        <v>#REF!</v>
      </c>
      <c r="B619" s="197" t="str">
        <f t="shared" si="620"/>
        <v>#REF!</v>
      </c>
      <c r="C619" s="197" t="str">
        <f t="shared" si="620"/>
        <v>#REF!</v>
      </c>
      <c r="D619" s="197" t="str">
        <f t="shared" si="4"/>
        <v>#REF!</v>
      </c>
    </row>
    <row r="620" ht="15.75" customHeight="1">
      <c r="A620" s="197" t="str">
        <f t="shared" ref="A620:C620" si="621">#REF!</f>
        <v>#REF!</v>
      </c>
      <c r="B620" s="197" t="str">
        <f t="shared" si="621"/>
        <v>#REF!</v>
      </c>
      <c r="C620" s="197" t="str">
        <f t="shared" si="621"/>
        <v>#REF!</v>
      </c>
      <c r="D620" s="197" t="str">
        <f t="shared" si="4"/>
        <v>#REF!</v>
      </c>
    </row>
    <row r="621" ht="15.75" customHeight="1">
      <c r="A621" s="197" t="str">
        <f t="shared" ref="A621:C621" si="622">#REF!</f>
        <v>#REF!</v>
      </c>
      <c r="B621" s="197" t="str">
        <f t="shared" si="622"/>
        <v>#REF!</v>
      </c>
      <c r="C621" s="197" t="str">
        <f t="shared" si="622"/>
        <v>#REF!</v>
      </c>
      <c r="D621" s="197" t="str">
        <f t="shared" si="4"/>
        <v>#REF!</v>
      </c>
    </row>
    <row r="622" ht="15.75" customHeight="1">
      <c r="A622" s="197" t="str">
        <f t="shared" ref="A622:C622" si="623">#REF!</f>
        <v>#REF!</v>
      </c>
      <c r="B622" s="197" t="str">
        <f t="shared" si="623"/>
        <v>#REF!</v>
      </c>
      <c r="C622" s="197" t="str">
        <f t="shared" si="623"/>
        <v>#REF!</v>
      </c>
      <c r="D622" s="197" t="str">
        <f t="shared" si="4"/>
        <v>#REF!</v>
      </c>
    </row>
    <row r="623" ht="15.75" customHeight="1">
      <c r="A623" s="197" t="str">
        <f t="shared" ref="A623:C623" si="624">#REF!</f>
        <v>#REF!</v>
      </c>
      <c r="B623" s="197" t="str">
        <f t="shared" si="624"/>
        <v>#REF!</v>
      </c>
      <c r="C623" s="197" t="str">
        <f t="shared" si="624"/>
        <v>#REF!</v>
      </c>
      <c r="D623" s="197" t="str">
        <f t="shared" si="4"/>
        <v>#REF!</v>
      </c>
    </row>
    <row r="624" ht="15.75" customHeight="1">
      <c r="A624" s="197" t="str">
        <f t="shared" ref="A624:C624" si="625">#REF!</f>
        <v>#REF!</v>
      </c>
      <c r="B624" s="197" t="str">
        <f t="shared" si="625"/>
        <v>#REF!</v>
      </c>
      <c r="C624" s="197" t="str">
        <f t="shared" si="625"/>
        <v>#REF!</v>
      </c>
      <c r="D624" s="197" t="str">
        <f t="shared" si="4"/>
        <v>#REF!</v>
      </c>
    </row>
    <row r="625" ht="15.75" customHeight="1">
      <c r="A625" s="197" t="str">
        <f t="shared" ref="A625:C625" si="626">#REF!</f>
        <v>#REF!</v>
      </c>
      <c r="B625" s="197" t="str">
        <f t="shared" si="626"/>
        <v>#REF!</v>
      </c>
      <c r="C625" s="197" t="str">
        <f t="shared" si="626"/>
        <v>#REF!</v>
      </c>
      <c r="D625" s="197" t="str">
        <f t="shared" si="4"/>
        <v>#REF!</v>
      </c>
    </row>
    <row r="626" ht="15.75" customHeight="1">
      <c r="A626" s="197" t="str">
        <f t="shared" ref="A626:C626" si="627">#REF!</f>
        <v>#REF!</v>
      </c>
      <c r="B626" s="197" t="str">
        <f t="shared" si="627"/>
        <v>#REF!</v>
      </c>
      <c r="C626" s="197" t="str">
        <f t="shared" si="627"/>
        <v>#REF!</v>
      </c>
      <c r="D626" s="197" t="str">
        <f t="shared" si="4"/>
        <v>#REF!</v>
      </c>
    </row>
    <row r="627" ht="15.75" customHeight="1">
      <c r="A627" s="197" t="str">
        <f t="shared" ref="A627:C627" si="628">#REF!</f>
        <v>#REF!</v>
      </c>
      <c r="B627" s="197" t="str">
        <f t="shared" si="628"/>
        <v>#REF!</v>
      </c>
      <c r="C627" s="197" t="str">
        <f t="shared" si="628"/>
        <v>#REF!</v>
      </c>
      <c r="D627" s="197" t="str">
        <f t="shared" si="4"/>
        <v>#REF!</v>
      </c>
    </row>
    <row r="628" ht="15.75" customHeight="1">
      <c r="A628" s="197" t="str">
        <f t="shared" ref="A628:C628" si="629">#REF!</f>
        <v>#REF!</v>
      </c>
      <c r="B628" s="197" t="str">
        <f t="shared" si="629"/>
        <v>#REF!</v>
      </c>
      <c r="C628" s="197" t="str">
        <f t="shared" si="629"/>
        <v>#REF!</v>
      </c>
      <c r="D628" s="197" t="str">
        <f t="shared" si="4"/>
        <v>#REF!</v>
      </c>
    </row>
    <row r="629" ht="15.75" customHeight="1">
      <c r="A629" s="197" t="str">
        <f t="shared" ref="A629:C629" si="630">#REF!</f>
        <v>#REF!</v>
      </c>
      <c r="B629" s="197" t="str">
        <f t="shared" si="630"/>
        <v>#REF!</v>
      </c>
      <c r="C629" s="197" t="str">
        <f t="shared" si="630"/>
        <v>#REF!</v>
      </c>
      <c r="D629" s="197" t="str">
        <f t="shared" si="4"/>
        <v>#REF!</v>
      </c>
    </row>
    <row r="630" ht="15.75" customHeight="1">
      <c r="A630" s="197" t="str">
        <f t="shared" ref="A630:C630" si="631">#REF!</f>
        <v>#REF!</v>
      </c>
      <c r="B630" s="197" t="str">
        <f t="shared" si="631"/>
        <v>#REF!</v>
      </c>
      <c r="C630" s="197" t="str">
        <f t="shared" si="631"/>
        <v>#REF!</v>
      </c>
      <c r="D630" s="197" t="str">
        <f t="shared" si="4"/>
        <v>#REF!</v>
      </c>
    </row>
    <row r="631" ht="15.75" customHeight="1">
      <c r="A631" s="197" t="str">
        <f t="shared" ref="A631:C631" si="632">#REF!</f>
        <v>#REF!</v>
      </c>
      <c r="B631" s="197" t="str">
        <f t="shared" si="632"/>
        <v>#REF!</v>
      </c>
      <c r="C631" s="197" t="str">
        <f t="shared" si="632"/>
        <v>#REF!</v>
      </c>
      <c r="D631" s="197" t="str">
        <f t="shared" si="4"/>
        <v>#REF!</v>
      </c>
    </row>
    <row r="632" ht="15.75" customHeight="1">
      <c r="A632" s="197" t="str">
        <f t="shared" ref="A632:C632" si="633">#REF!</f>
        <v>#REF!</v>
      </c>
      <c r="B632" s="197" t="str">
        <f t="shared" si="633"/>
        <v>#REF!</v>
      </c>
      <c r="C632" s="197" t="str">
        <f t="shared" si="633"/>
        <v>#REF!</v>
      </c>
      <c r="D632" s="197" t="str">
        <f t="shared" si="4"/>
        <v>#REF!</v>
      </c>
    </row>
    <row r="633" ht="15.75" customHeight="1">
      <c r="A633" s="197" t="str">
        <f t="shared" ref="A633:C633" si="634">#REF!</f>
        <v>#REF!</v>
      </c>
      <c r="B633" s="197" t="str">
        <f t="shared" si="634"/>
        <v>#REF!</v>
      </c>
      <c r="C633" s="197" t="str">
        <f t="shared" si="634"/>
        <v>#REF!</v>
      </c>
      <c r="D633" s="197" t="str">
        <f t="shared" si="4"/>
        <v>#REF!</v>
      </c>
    </row>
    <row r="634" ht="15.75" customHeight="1">
      <c r="A634" s="197" t="str">
        <f t="shared" ref="A634:C634" si="635">#REF!</f>
        <v>#REF!</v>
      </c>
      <c r="B634" s="197" t="str">
        <f t="shared" si="635"/>
        <v>#REF!</v>
      </c>
      <c r="C634" s="197" t="str">
        <f t="shared" si="635"/>
        <v>#REF!</v>
      </c>
      <c r="D634" s="197" t="str">
        <f t="shared" si="4"/>
        <v>#REF!</v>
      </c>
    </row>
    <row r="635" ht="15.75" customHeight="1">
      <c r="A635" s="197" t="str">
        <f t="shared" ref="A635:C635" si="636">#REF!</f>
        <v>#REF!</v>
      </c>
      <c r="B635" s="197" t="str">
        <f t="shared" si="636"/>
        <v>#REF!</v>
      </c>
      <c r="C635" s="197" t="str">
        <f t="shared" si="636"/>
        <v>#REF!</v>
      </c>
      <c r="D635" s="197" t="str">
        <f t="shared" si="4"/>
        <v>#REF!</v>
      </c>
    </row>
    <row r="636" ht="15.75" customHeight="1">
      <c r="A636" s="197" t="str">
        <f t="shared" ref="A636:C636" si="637">#REF!</f>
        <v>#REF!</v>
      </c>
      <c r="B636" s="197" t="str">
        <f t="shared" si="637"/>
        <v>#REF!</v>
      </c>
      <c r="C636" s="197" t="str">
        <f t="shared" si="637"/>
        <v>#REF!</v>
      </c>
      <c r="D636" s="197" t="str">
        <f t="shared" si="4"/>
        <v>#REF!</v>
      </c>
    </row>
    <row r="637" ht="15.75" customHeight="1">
      <c r="A637" s="197" t="str">
        <f t="shared" ref="A637:C637" si="638">#REF!</f>
        <v>#REF!</v>
      </c>
      <c r="B637" s="197" t="str">
        <f t="shared" si="638"/>
        <v>#REF!</v>
      </c>
      <c r="C637" s="197" t="str">
        <f t="shared" si="638"/>
        <v>#REF!</v>
      </c>
      <c r="D637" s="197" t="str">
        <f t="shared" si="4"/>
        <v>#REF!</v>
      </c>
    </row>
    <row r="638" ht="15.75" customHeight="1">
      <c r="A638" s="197" t="str">
        <f t="shared" ref="A638:C638" si="639">#REF!</f>
        <v>#REF!</v>
      </c>
      <c r="B638" s="197" t="str">
        <f t="shared" si="639"/>
        <v>#REF!</v>
      </c>
      <c r="C638" s="197" t="str">
        <f t="shared" si="639"/>
        <v>#REF!</v>
      </c>
      <c r="D638" s="197" t="str">
        <f t="shared" si="4"/>
        <v>#REF!</v>
      </c>
    </row>
    <row r="639" ht="15.75" customHeight="1">
      <c r="A639" s="197" t="str">
        <f t="shared" ref="A639:C639" si="640">#REF!</f>
        <v>#REF!</v>
      </c>
      <c r="B639" s="197" t="str">
        <f t="shared" si="640"/>
        <v>#REF!</v>
      </c>
      <c r="C639" s="197" t="str">
        <f t="shared" si="640"/>
        <v>#REF!</v>
      </c>
      <c r="D639" s="197" t="str">
        <f t="shared" si="4"/>
        <v>#REF!</v>
      </c>
    </row>
    <row r="640" ht="15.75" customHeight="1">
      <c r="A640" s="197" t="str">
        <f t="shared" ref="A640:C640" si="641">#REF!</f>
        <v>#REF!</v>
      </c>
      <c r="B640" s="197" t="str">
        <f t="shared" si="641"/>
        <v>#REF!</v>
      </c>
      <c r="C640" s="197" t="str">
        <f t="shared" si="641"/>
        <v>#REF!</v>
      </c>
      <c r="D640" s="197" t="str">
        <f t="shared" si="4"/>
        <v>#REF!</v>
      </c>
    </row>
    <row r="641" ht="15.75" customHeight="1">
      <c r="A641" s="197" t="str">
        <f t="shared" ref="A641:C641" si="642">#REF!</f>
        <v>#REF!</v>
      </c>
      <c r="B641" s="197" t="str">
        <f t="shared" si="642"/>
        <v>#REF!</v>
      </c>
      <c r="C641" s="197" t="str">
        <f t="shared" si="642"/>
        <v>#REF!</v>
      </c>
      <c r="D641" s="197" t="str">
        <f t="shared" si="4"/>
        <v>#REF!</v>
      </c>
    </row>
    <row r="642" ht="15.75" customHeight="1">
      <c r="A642" s="197" t="str">
        <f t="shared" ref="A642:C642" si="643">#REF!</f>
        <v>#REF!</v>
      </c>
      <c r="B642" s="197" t="str">
        <f t="shared" si="643"/>
        <v>#REF!</v>
      </c>
      <c r="C642" s="197" t="str">
        <f t="shared" si="643"/>
        <v>#REF!</v>
      </c>
      <c r="D642" s="197" t="str">
        <f t="shared" si="4"/>
        <v>#REF!</v>
      </c>
    </row>
    <row r="643" ht="15.75" customHeight="1">
      <c r="A643" s="197" t="str">
        <f t="shared" ref="A643:C643" si="644">#REF!</f>
        <v>#REF!</v>
      </c>
      <c r="B643" s="197" t="str">
        <f t="shared" si="644"/>
        <v>#REF!</v>
      </c>
      <c r="C643" s="197" t="str">
        <f t="shared" si="644"/>
        <v>#REF!</v>
      </c>
      <c r="D643" s="197" t="str">
        <f t="shared" si="4"/>
        <v>#REF!</v>
      </c>
    </row>
    <row r="644" ht="15.75" customHeight="1">
      <c r="A644" s="197" t="str">
        <f t="shared" ref="A644:C644" si="645">#REF!</f>
        <v>#REF!</v>
      </c>
      <c r="B644" s="197" t="str">
        <f t="shared" si="645"/>
        <v>#REF!</v>
      </c>
      <c r="C644" s="197" t="str">
        <f t="shared" si="645"/>
        <v>#REF!</v>
      </c>
      <c r="D644" s="197" t="str">
        <f t="shared" si="4"/>
        <v>#REF!</v>
      </c>
    </row>
    <row r="645" ht="15.75" customHeight="1">
      <c r="A645" s="197" t="str">
        <f t="shared" ref="A645:C645" si="646">#REF!</f>
        <v>#REF!</v>
      </c>
      <c r="B645" s="197" t="str">
        <f t="shared" si="646"/>
        <v>#REF!</v>
      </c>
      <c r="C645" s="197" t="str">
        <f t="shared" si="646"/>
        <v>#REF!</v>
      </c>
      <c r="D645" s="197" t="str">
        <f t="shared" si="4"/>
        <v>#REF!</v>
      </c>
    </row>
    <row r="646" ht="15.75" customHeight="1">
      <c r="A646" s="197" t="str">
        <f t="shared" ref="A646:C646" si="647">#REF!</f>
        <v>#REF!</v>
      </c>
      <c r="B646" s="197" t="str">
        <f t="shared" si="647"/>
        <v>#REF!</v>
      </c>
      <c r="C646" s="197" t="str">
        <f t="shared" si="647"/>
        <v>#REF!</v>
      </c>
      <c r="D646" s="197" t="str">
        <f t="shared" si="4"/>
        <v>#REF!</v>
      </c>
    </row>
    <row r="647" ht="15.75" customHeight="1">
      <c r="A647" s="197" t="str">
        <f t="shared" ref="A647:C647" si="648">#REF!</f>
        <v>#REF!</v>
      </c>
      <c r="B647" s="197" t="str">
        <f t="shared" si="648"/>
        <v>#REF!</v>
      </c>
      <c r="C647" s="197" t="str">
        <f t="shared" si="648"/>
        <v>#REF!</v>
      </c>
      <c r="D647" s="197" t="str">
        <f t="shared" si="4"/>
        <v>#REF!</v>
      </c>
    </row>
    <row r="648" ht="15.75" customHeight="1">
      <c r="A648" s="197" t="str">
        <f t="shared" ref="A648:C648" si="649">#REF!</f>
        <v>#REF!</v>
      </c>
      <c r="B648" s="197" t="str">
        <f t="shared" si="649"/>
        <v>#REF!</v>
      </c>
      <c r="C648" s="197" t="str">
        <f t="shared" si="649"/>
        <v>#REF!</v>
      </c>
      <c r="D648" s="197" t="str">
        <f t="shared" si="4"/>
        <v>#REF!</v>
      </c>
    </row>
    <row r="649" ht="15.75" customHeight="1">
      <c r="A649" s="197" t="str">
        <f t="shared" ref="A649:C649" si="650">#REF!</f>
        <v>#REF!</v>
      </c>
      <c r="B649" s="197" t="str">
        <f t="shared" si="650"/>
        <v>#REF!</v>
      </c>
      <c r="C649" s="197" t="str">
        <f t="shared" si="650"/>
        <v>#REF!</v>
      </c>
      <c r="D649" s="197" t="str">
        <f t="shared" si="4"/>
        <v>#REF!</v>
      </c>
    </row>
    <row r="650" ht="15.75" customHeight="1">
      <c r="A650" s="197" t="str">
        <f t="shared" ref="A650:C650" si="651">#REF!</f>
        <v>#REF!</v>
      </c>
      <c r="B650" s="197" t="str">
        <f t="shared" si="651"/>
        <v>#REF!</v>
      </c>
      <c r="C650" s="197" t="str">
        <f t="shared" si="651"/>
        <v>#REF!</v>
      </c>
      <c r="D650" s="197" t="str">
        <f t="shared" si="4"/>
        <v>#REF!</v>
      </c>
    </row>
    <row r="651" ht="15.75" customHeight="1">
      <c r="A651" s="197" t="str">
        <f t="shared" ref="A651:C651" si="652">#REF!</f>
        <v>#REF!</v>
      </c>
      <c r="B651" s="197" t="str">
        <f t="shared" si="652"/>
        <v>#REF!</v>
      </c>
      <c r="C651" s="197" t="str">
        <f t="shared" si="652"/>
        <v>#REF!</v>
      </c>
      <c r="D651" s="197" t="str">
        <f t="shared" si="4"/>
        <v>#REF!</v>
      </c>
    </row>
    <row r="652" ht="15.75" customHeight="1">
      <c r="A652" s="197" t="str">
        <f t="shared" ref="A652:C652" si="653">#REF!</f>
        <v>#REF!</v>
      </c>
      <c r="B652" s="197" t="str">
        <f t="shared" si="653"/>
        <v>#REF!</v>
      </c>
      <c r="C652" s="197" t="str">
        <f t="shared" si="653"/>
        <v>#REF!</v>
      </c>
      <c r="D652" s="197" t="str">
        <f t="shared" si="4"/>
        <v>#REF!</v>
      </c>
    </row>
    <row r="653" ht="15.75" customHeight="1">
      <c r="A653" s="197" t="str">
        <f t="shared" ref="A653:C653" si="654">#REF!</f>
        <v>#REF!</v>
      </c>
      <c r="B653" s="197" t="str">
        <f t="shared" si="654"/>
        <v>#REF!</v>
      </c>
      <c r="C653" s="197" t="str">
        <f t="shared" si="654"/>
        <v>#REF!</v>
      </c>
      <c r="D653" s="197" t="str">
        <f t="shared" si="4"/>
        <v>#REF!</v>
      </c>
    </row>
    <row r="654" ht="15.75" customHeight="1">
      <c r="A654" s="197" t="str">
        <f t="shared" ref="A654:C654" si="655">#REF!</f>
        <v>#REF!</v>
      </c>
      <c r="B654" s="197" t="str">
        <f t="shared" si="655"/>
        <v>#REF!</v>
      </c>
      <c r="C654" s="197" t="str">
        <f t="shared" si="655"/>
        <v>#REF!</v>
      </c>
      <c r="D654" s="197" t="str">
        <f t="shared" si="4"/>
        <v>#REF!</v>
      </c>
    </row>
    <row r="655" ht="15.75" customHeight="1">
      <c r="A655" s="197" t="str">
        <f t="shared" ref="A655:C655" si="656">#REF!</f>
        <v>#REF!</v>
      </c>
      <c r="B655" s="197" t="str">
        <f t="shared" si="656"/>
        <v>#REF!</v>
      </c>
      <c r="C655" s="197" t="str">
        <f t="shared" si="656"/>
        <v>#REF!</v>
      </c>
      <c r="D655" s="197" t="str">
        <f t="shared" si="4"/>
        <v>#REF!</v>
      </c>
    </row>
    <row r="656" ht="15.75" customHeight="1">
      <c r="A656" s="197" t="str">
        <f t="shared" ref="A656:C656" si="657">#REF!</f>
        <v>#REF!</v>
      </c>
      <c r="B656" s="197" t="str">
        <f t="shared" si="657"/>
        <v>#REF!</v>
      </c>
      <c r="C656" s="197" t="str">
        <f t="shared" si="657"/>
        <v>#REF!</v>
      </c>
      <c r="D656" s="197" t="str">
        <f t="shared" si="4"/>
        <v>#REF!</v>
      </c>
    </row>
    <row r="657" ht="15.75" customHeight="1">
      <c r="A657" s="197" t="str">
        <f t="shared" ref="A657:C657" si="658">#REF!</f>
        <v>#REF!</v>
      </c>
      <c r="B657" s="197" t="str">
        <f t="shared" si="658"/>
        <v>#REF!</v>
      </c>
      <c r="C657" s="197" t="str">
        <f t="shared" si="658"/>
        <v>#REF!</v>
      </c>
      <c r="D657" s="197" t="str">
        <f t="shared" si="4"/>
        <v>#REF!</v>
      </c>
    </row>
    <row r="658" ht="15.75" customHeight="1">
      <c r="A658" s="197" t="str">
        <f t="shared" ref="A658:C658" si="659">#REF!</f>
        <v>#REF!</v>
      </c>
      <c r="B658" s="197" t="str">
        <f t="shared" si="659"/>
        <v>#REF!</v>
      </c>
      <c r="C658" s="197" t="str">
        <f t="shared" si="659"/>
        <v>#REF!</v>
      </c>
      <c r="D658" s="197" t="str">
        <f t="shared" si="4"/>
        <v>#REF!</v>
      </c>
    </row>
    <row r="659" ht="15.75" customHeight="1">
      <c r="A659" s="197" t="str">
        <f t="shared" ref="A659:C659" si="660">#REF!</f>
        <v>#REF!</v>
      </c>
      <c r="B659" s="197" t="str">
        <f t="shared" si="660"/>
        <v>#REF!</v>
      </c>
      <c r="C659" s="197" t="str">
        <f t="shared" si="660"/>
        <v>#REF!</v>
      </c>
      <c r="D659" s="197" t="str">
        <f t="shared" si="4"/>
        <v>#REF!</v>
      </c>
    </row>
    <row r="660" ht="15.75" customHeight="1">
      <c r="A660" s="197" t="str">
        <f t="shared" ref="A660:C660" si="661">#REF!</f>
        <v>#REF!</v>
      </c>
      <c r="B660" s="197" t="str">
        <f t="shared" si="661"/>
        <v>#REF!</v>
      </c>
      <c r="C660" s="197" t="str">
        <f t="shared" si="661"/>
        <v>#REF!</v>
      </c>
      <c r="D660" s="197" t="str">
        <f t="shared" si="4"/>
        <v>#REF!</v>
      </c>
    </row>
    <row r="661" ht="15.75" customHeight="1">
      <c r="A661" s="197" t="str">
        <f t="shared" ref="A661:C661" si="662">#REF!</f>
        <v>#REF!</v>
      </c>
      <c r="B661" s="197" t="str">
        <f t="shared" si="662"/>
        <v>#REF!</v>
      </c>
      <c r="C661" s="197" t="str">
        <f t="shared" si="662"/>
        <v>#REF!</v>
      </c>
      <c r="D661" s="197" t="str">
        <f t="shared" si="4"/>
        <v>#REF!</v>
      </c>
    </row>
    <row r="662" ht="15.75" customHeight="1">
      <c r="A662" s="197" t="str">
        <f t="shared" ref="A662:C662" si="663">#REF!</f>
        <v>#REF!</v>
      </c>
      <c r="B662" s="197" t="str">
        <f t="shared" si="663"/>
        <v>#REF!</v>
      </c>
      <c r="C662" s="197" t="str">
        <f t="shared" si="663"/>
        <v>#REF!</v>
      </c>
      <c r="D662" s="197" t="str">
        <f t="shared" si="4"/>
        <v>#REF!</v>
      </c>
    </row>
    <row r="663" ht="15.75" customHeight="1">
      <c r="A663" s="197" t="str">
        <f t="shared" ref="A663:C663" si="664">#REF!</f>
        <v>#REF!</v>
      </c>
      <c r="B663" s="197" t="str">
        <f t="shared" si="664"/>
        <v>#REF!</v>
      </c>
      <c r="C663" s="197" t="str">
        <f t="shared" si="664"/>
        <v>#REF!</v>
      </c>
      <c r="D663" s="197" t="str">
        <f t="shared" si="4"/>
        <v>#REF!</v>
      </c>
    </row>
    <row r="664" ht="15.75" customHeight="1">
      <c r="A664" s="197" t="str">
        <f t="shared" ref="A664:C664" si="665">#REF!</f>
        <v>#REF!</v>
      </c>
      <c r="B664" s="197" t="str">
        <f t="shared" si="665"/>
        <v>#REF!</v>
      </c>
      <c r="C664" s="197" t="str">
        <f t="shared" si="665"/>
        <v>#REF!</v>
      </c>
      <c r="D664" s="197" t="str">
        <f t="shared" si="4"/>
        <v>#REF!</v>
      </c>
    </row>
    <row r="665" ht="15.75" customHeight="1">
      <c r="A665" s="197" t="str">
        <f t="shared" ref="A665:C665" si="666">#REF!</f>
        <v>#REF!</v>
      </c>
      <c r="B665" s="197" t="str">
        <f t="shared" si="666"/>
        <v>#REF!</v>
      </c>
      <c r="C665" s="197" t="str">
        <f t="shared" si="666"/>
        <v>#REF!</v>
      </c>
      <c r="D665" s="197" t="str">
        <f t="shared" si="4"/>
        <v>#REF!</v>
      </c>
    </row>
    <row r="666" ht="15.75" customHeight="1">
      <c r="A666" s="197" t="str">
        <f t="shared" ref="A666:C666" si="667">#REF!</f>
        <v>#REF!</v>
      </c>
      <c r="B666" s="197" t="str">
        <f t="shared" si="667"/>
        <v>#REF!</v>
      </c>
      <c r="C666" s="197" t="str">
        <f t="shared" si="667"/>
        <v>#REF!</v>
      </c>
      <c r="D666" s="197" t="str">
        <f t="shared" si="4"/>
        <v>#REF!</v>
      </c>
    </row>
    <row r="667" ht="15.75" customHeight="1">
      <c r="A667" s="197" t="str">
        <f t="shared" ref="A667:C667" si="668">#REF!</f>
        <v>#REF!</v>
      </c>
      <c r="B667" s="197" t="str">
        <f t="shared" si="668"/>
        <v>#REF!</v>
      </c>
      <c r="C667" s="197" t="str">
        <f t="shared" si="668"/>
        <v>#REF!</v>
      </c>
      <c r="D667" s="197" t="str">
        <f t="shared" si="4"/>
        <v>#REF!</v>
      </c>
    </row>
    <row r="668" ht="15.75" customHeight="1">
      <c r="A668" s="197" t="str">
        <f t="shared" ref="A668:C668" si="669">#REF!</f>
        <v>#REF!</v>
      </c>
      <c r="B668" s="197" t="str">
        <f t="shared" si="669"/>
        <v>#REF!</v>
      </c>
      <c r="C668" s="197" t="str">
        <f t="shared" si="669"/>
        <v>#REF!</v>
      </c>
      <c r="D668" s="197" t="str">
        <f t="shared" si="4"/>
        <v>#REF!</v>
      </c>
    </row>
    <row r="669" ht="15.75" customHeight="1">
      <c r="A669" s="197" t="str">
        <f t="shared" ref="A669:C669" si="670">#REF!</f>
        <v>#REF!</v>
      </c>
      <c r="B669" s="197" t="str">
        <f t="shared" si="670"/>
        <v>#REF!</v>
      </c>
      <c r="C669" s="197" t="str">
        <f t="shared" si="670"/>
        <v>#REF!</v>
      </c>
      <c r="D669" s="197" t="str">
        <f t="shared" si="4"/>
        <v>#REF!</v>
      </c>
    </row>
    <row r="670" ht="15.75" customHeight="1">
      <c r="A670" s="197" t="str">
        <f t="shared" ref="A670:C670" si="671">#REF!</f>
        <v>#REF!</v>
      </c>
      <c r="B670" s="197" t="str">
        <f t="shared" si="671"/>
        <v>#REF!</v>
      </c>
      <c r="C670" s="197" t="str">
        <f t="shared" si="671"/>
        <v>#REF!</v>
      </c>
      <c r="D670" s="197" t="str">
        <f t="shared" si="4"/>
        <v>#REF!</v>
      </c>
    </row>
    <row r="671" ht="15.75" customHeight="1">
      <c r="A671" s="197" t="str">
        <f t="shared" ref="A671:C671" si="672">#REF!</f>
        <v>#REF!</v>
      </c>
      <c r="B671" s="197" t="str">
        <f t="shared" si="672"/>
        <v>#REF!</v>
      </c>
      <c r="C671" s="197" t="str">
        <f t="shared" si="672"/>
        <v>#REF!</v>
      </c>
      <c r="D671" s="197" t="str">
        <f t="shared" si="4"/>
        <v>#REF!</v>
      </c>
    </row>
    <row r="672" ht="15.75" customHeight="1">
      <c r="A672" s="197" t="str">
        <f t="shared" ref="A672:C672" si="673">#REF!</f>
        <v>#REF!</v>
      </c>
      <c r="B672" s="197" t="str">
        <f t="shared" si="673"/>
        <v>#REF!</v>
      </c>
      <c r="C672" s="197" t="str">
        <f t="shared" si="673"/>
        <v>#REF!</v>
      </c>
      <c r="D672" s="197" t="str">
        <f t="shared" si="4"/>
        <v>#REF!</v>
      </c>
    </row>
    <row r="673" ht="15.75" customHeight="1">
      <c r="A673" s="197" t="str">
        <f t="shared" ref="A673:C673" si="674">#REF!</f>
        <v>#REF!</v>
      </c>
      <c r="B673" s="197" t="str">
        <f t="shared" si="674"/>
        <v>#REF!</v>
      </c>
      <c r="C673" s="197" t="str">
        <f t="shared" si="674"/>
        <v>#REF!</v>
      </c>
      <c r="D673" s="197" t="str">
        <f t="shared" si="4"/>
        <v>#REF!</v>
      </c>
    </row>
    <row r="674" ht="15.75" customHeight="1">
      <c r="A674" s="197" t="str">
        <f t="shared" ref="A674:C674" si="675">#REF!</f>
        <v>#REF!</v>
      </c>
      <c r="B674" s="197" t="str">
        <f t="shared" si="675"/>
        <v>#REF!</v>
      </c>
      <c r="C674" s="197" t="str">
        <f t="shared" si="675"/>
        <v>#REF!</v>
      </c>
      <c r="D674" s="197" t="str">
        <f t="shared" si="4"/>
        <v>#REF!</v>
      </c>
    </row>
    <row r="675" ht="15.75" customHeight="1">
      <c r="A675" s="197" t="str">
        <f t="shared" ref="A675:C675" si="676">#REF!</f>
        <v>#REF!</v>
      </c>
      <c r="B675" s="197" t="str">
        <f t="shared" si="676"/>
        <v>#REF!</v>
      </c>
      <c r="C675" s="197" t="str">
        <f t="shared" si="676"/>
        <v>#REF!</v>
      </c>
      <c r="D675" s="197" t="str">
        <f t="shared" si="4"/>
        <v>#REF!</v>
      </c>
    </row>
    <row r="676" ht="15.75" customHeight="1">
      <c r="A676" s="197" t="str">
        <f t="shared" ref="A676:C676" si="677">#REF!</f>
        <v>#REF!</v>
      </c>
      <c r="B676" s="197" t="str">
        <f t="shared" si="677"/>
        <v>#REF!</v>
      </c>
      <c r="C676" s="197" t="str">
        <f t="shared" si="677"/>
        <v>#REF!</v>
      </c>
      <c r="D676" s="197" t="str">
        <f t="shared" si="4"/>
        <v>#REF!</v>
      </c>
    </row>
    <row r="677" ht="15.75" customHeight="1">
      <c r="A677" s="197" t="str">
        <f t="shared" ref="A677:C677" si="678">#REF!</f>
        <v>#REF!</v>
      </c>
      <c r="B677" s="197" t="str">
        <f t="shared" si="678"/>
        <v>#REF!</v>
      </c>
      <c r="C677" s="197" t="str">
        <f t="shared" si="678"/>
        <v>#REF!</v>
      </c>
      <c r="D677" s="197" t="str">
        <f t="shared" si="4"/>
        <v>#REF!</v>
      </c>
    </row>
    <row r="678" ht="15.75" customHeight="1">
      <c r="A678" s="197" t="str">
        <f t="shared" ref="A678:C678" si="679">#REF!</f>
        <v>#REF!</v>
      </c>
      <c r="B678" s="197" t="str">
        <f t="shared" si="679"/>
        <v>#REF!</v>
      </c>
      <c r="C678" s="197" t="str">
        <f t="shared" si="679"/>
        <v>#REF!</v>
      </c>
      <c r="D678" s="197" t="str">
        <f t="shared" si="4"/>
        <v>#REF!</v>
      </c>
    </row>
    <row r="679" ht="15.75" customHeight="1">
      <c r="A679" s="197" t="str">
        <f t="shared" ref="A679:C679" si="680">#REF!</f>
        <v>#REF!</v>
      </c>
      <c r="B679" s="197" t="str">
        <f t="shared" si="680"/>
        <v>#REF!</v>
      </c>
      <c r="C679" s="197" t="str">
        <f t="shared" si="680"/>
        <v>#REF!</v>
      </c>
      <c r="D679" s="197" t="str">
        <f t="shared" si="4"/>
        <v>#REF!</v>
      </c>
    </row>
    <row r="680" ht="15.75" customHeight="1">
      <c r="A680" s="197" t="str">
        <f t="shared" ref="A680:C680" si="681">#REF!</f>
        <v>#REF!</v>
      </c>
      <c r="B680" s="197" t="str">
        <f t="shared" si="681"/>
        <v>#REF!</v>
      </c>
      <c r="C680" s="197" t="str">
        <f t="shared" si="681"/>
        <v>#REF!</v>
      </c>
      <c r="D680" s="197" t="str">
        <f t="shared" si="4"/>
        <v>#REF!</v>
      </c>
    </row>
    <row r="681" ht="15.75" customHeight="1">
      <c r="A681" s="197" t="str">
        <f t="shared" ref="A681:C681" si="682">#REF!</f>
        <v>#REF!</v>
      </c>
      <c r="B681" s="197" t="str">
        <f t="shared" si="682"/>
        <v>#REF!</v>
      </c>
      <c r="C681" s="197" t="str">
        <f t="shared" si="682"/>
        <v>#REF!</v>
      </c>
      <c r="D681" s="197" t="str">
        <f t="shared" si="4"/>
        <v>#REF!</v>
      </c>
    </row>
    <row r="682" ht="15.75" customHeight="1">
      <c r="A682" s="197" t="str">
        <f t="shared" ref="A682:C682" si="683">#REF!</f>
        <v>#REF!</v>
      </c>
      <c r="B682" s="197" t="str">
        <f t="shared" si="683"/>
        <v>#REF!</v>
      </c>
      <c r="C682" s="197" t="str">
        <f t="shared" si="683"/>
        <v>#REF!</v>
      </c>
      <c r="D682" s="197" t="str">
        <f t="shared" si="4"/>
        <v>#REF!</v>
      </c>
    </row>
    <row r="683" ht="15.75" customHeight="1">
      <c r="A683" s="197" t="str">
        <f t="shared" ref="A683:C683" si="684">#REF!</f>
        <v>#REF!</v>
      </c>
      <c r="B683" s="197" t="str">
        <f t="shared" si="684"/>
        <v>#REF!</v>
      </c>
      <c r="C683" s="197" t="str">
        <f t="shared" si="684"/>
        <v>#REF!</v>
      </c>
      <c r="D683" s="197" t="str">
        <f t="shared" si="4"/>
        <v>#REF!</v>
      </c>
    </row>
    <row r="684" ht="15.75" customHeight="1">
      <c r="A684" s="197" t="str">
        <f t="shared" ref="A684:C684" si="685">#REF!</f>
        <v>#REF!</v>
      </c>
      <c r="B684" s="197" t="str">
        <f t="shared" si="685"/>
        <v>#REF!</v>
      </c>
      <c r="C684" s="197" t="str">
        <f t="shared" si="685"/>
        <v>#REF!</v>
      </c>
      <c r="D684" s="197" t="str">
        <f t="shared" si="4"/>
        <v>#REF!</v>
      </c>
    </row>
    <row r="685" ht="15.75" customHeight="1">
      <c r="A685" s="197" t="str">
        <f t="shared" ref="A685:C685" si="686">#REF!</f>
        <v>#REF!</v>
      </c>
      <c r="B685" s="197" t="str">
        <f t="shared" si="686"/>
        <v>#REF!</v>
      </c>
      <c r="C685" s="197" t="str">
        <f t="shared" si="686"/>
        <v>#REF!</v>
      </c>
      <c r="D685" s="197" t="str">
        <f t="shared" si="4"/>
        <v>#REF!</v>
      </c>
    </row>
    <row r="686" ht="15.75" customHeight="1">
      <c r="A686" s="197" t="str">
        <f t="shared" ref="A686:C686" si="687">#REF!</f>
        <v>#REF!</v>
      </c>
      <c r="B686" s="197" t="str">
        <f t="shared" si="687"/>
        <v>#REF!</v>
      </c>
      <c r="C686" s="197" t="str">
        <f t="shared" si="687"/>
        <v>#REF!</v>
      </c>
      <c r="D686" s="197" t="str">
        <f t="shared" si="4"/>
        <v>#REF!</v>
      </c>
    </row>
    <row r="687" ht="15.75" customHeight="1">
      <c r="A687" s="197" t="str">
        <f t="shared" ref="A687:C687" si="688">#REF!</f>
        <v>#REF!</v>
      </c>
      <c r="B687" s="197" t="str">
        <f t="shared" si="688"/>
        <v>#REF!</v>
      </c>
      <c r="C687" s="197" t="str">
        <f t="shared" si="688"/>
        <v>#REF!</v>
      </c>
      <c r="D687" s="197" t="str">
        <f t="shared" si="4"/>
        <v>#REF!</v>
      </c>
    </row>
    <row r="688" ht="15.75" customHeight="1">
      <c r="A688" s="197" t="str">
        <f t="shared" ref="A688:C688" si="689">#REF!</f>
        <v>#REF!</v>
      </c>
      <c r="B688" s="197" t="str">
        <f t="shared" si="689"/>
        <v>#REF!</v>
      </c>
      <c r="C688" s="197" t="str">
        <f t="shared" si="689"/>
        <v>#REF!</v>
      </c>
      <c r="D688" s="197" t="str">
        <f t="shared" si="4"/>
        <v>#REF!</v>
      </c>
    </row>
    <row r="689" ht="15.75" customHeight="1">
      <c r="A689" s="197" t="str">
        <f t="shared" ref="A689:C689" si="690">#REF!</f>
        <v>#REF!</v>
      </c>
      <c r="B689" s="197" t="str">
        <f t="shared" si="690"/>
        <v>#REF!</v>
      </c>
      <c r="C689" s="197" t="str">
        <f t="shared" si="690"/>
        <v>#REF!</v>
      </c>
      <c r="D689" s="197" t="str">
        <f t="shared" si="4"/>
        <v>#REF!</v>
      </c>
    </row>
    <row r="690" ht="15.75" customHeight="1">
      <c r="A690" s="197" t="str">
        <f t="shared" ref="A690:C690" si="691">#REF!</f>
        <v>#REF!</v>
      </c>
      <c r="B690" s="197" t="str">
        <f t="shared" si="691"/>
        <v>#REF!</v>
      </c>
      <c r="C690" s="197" t="str">
        <f t="shared" si="691"/>
        <v>#REF!</v>
      </c>
      <c r="D690" s="197" t="str">
        <f t="shared" si="4"/>
        <v>#REF!</v>
      </c>
    </row>
    <row r="691" ht="15.75" customHeight="1">
      <c r="A691" s="197" t="str">
        <f t="shared" ref="A691:C691" si="692">#REF!</f>
        <v>#REF!</v>
      </c>
      <c r="B691" s="197" t="str">
        <f t="shared" si="692"/>
        <v>#REF!</v>
      </c>
      <c r="C691" s="197" t="str">
        <f t="shared" si="692"/>
        <v>#REF!</v>
      </c>
      <c r="D691" s="197" t="str">
        <f t="shared" si="4"/>
        <v>#REF!</v>
      </c>
    </row>
    <row r="692" ht="15.75" customHeight="1">
      <c r="A692" s="197" t="str">
        <f t="shared" ref="A692:C692" si="693">#REF!</f>
        <v>#REF!</v>
      </c>
      <c r="B692" s="197" t="str">
        <f t="shared" si="693"/>
        <v>#REF!</v>
      </c>
      <c r="C692" s="197" t="str">
        <f t="shared" si="693"/>
        <v>#REF!</v>
      </c>
      <c r="D692" s="197" t="str">
        <f t="shared" si="4"/>
        <v>#REF!</v>
      </c>
    </row>
    <row r="693" ht="15.75" customHeight="1">
      <c r="A693" s="197" t="str">
        <f t="shared" ref="A693:C693" si="694">#REF!</f>
        <v>#REF!</v>
      </c>
      <c r="B693" s="197" t="str">
        <f t="shared" si="694"/>
        <v>#REF!</v>
      </c>
      <c r="C693" s="197" t="str">
        <f t="shared" si="694"/>
        <v>#REF!</v>
      </c>
      <c r="D693" s="197" t="str">
        <f t="shared" si="4"/>
        <v>#REF!</v>
      </c>
    </row>
    <row r="694" ht="15.75" customHeight="1">
      <c r="A694" s="197" t="str">
        <f t="shared" ref="A694:C694" si="695">#REF!</f>
        <v>#REF!</v>
      </c>
      <c r="B694" s="197" t="str">
        <f t="shared" si="695"/>
        <v>#REF!</v>
      </c>
      <c r="C694" s="197" t="str">
        <f t="shared" si="695"/>
        <v>#REF!</v>
      </c>
      <c r="D694" s="197" t="str">
        <f t="shared" si="4"/>
        <v>#REF!</v>
      </c>
    </row>
    <row r="695" ht="15.75" customHeight="1">
      <c r="A695" s="197" t="str">
        <f t="shared" ref="A695:C695" si="696">#REF!</f>
        <v>#REF!</v>
      </c>
      <c r="B695" s="197" t="str">
        <f t="shared" si="696"/>
        <v>#REF!</v>
      </c>
      <c r="C695" s="197" t="str">
        <f t="shared" si="696"/>
        <v>#REF!</v>
      </c>
      <c r="D695" s="197" t="str">
        <f t="shared" si="4"/>
        <v>#REF!</v>
      </c>
    </row>
    <row r="696" ht="15.75" customHeight="1">
      <c r="A696" s="197" t="str">
        <f t="shared" ref="A696:C696" si="697">#REF!</f>
        <v>#REF!</v>
      </c>
      <c r="B696" s="197" t="str">
        <f t="shared" si="697"/>
        <v>#REF!</v>
      </c>
      <c r="C696" s="197" t="str">
        <f t="shared" si="697"/>
        <v>#REF!</v>
      </c>
      <c r="D696" s="197" t="str">
        <f t="shared" si="4"/>
        <v>#REF!</v>
      </c>
    </row>
    <row r="697" ht="15.75" customHeight="1">
      <c r="A697" s="197" t="str">
        <f t="shared" ref="A697:C697" si="698">#REF!</f>
        <v>#REF!</v>
      </c>
      <c r="B697" s="197" t="str">
        <f t="shared" si="698"/>
        <v>#REF!</v>
      </c>
      <c r="C697" s="197" t="str">
        <f t="shared" si="698"/>
        <v>#REF!</v>
      </c>
      <c r="D697" s="197" t="str">
        <f t="shared" si="4"/>
        <v>#REF!</v>
      </c>
    </row>
    <row r="698" ht="15.75" customHeight="1">
      <c r="A698" s="197" t="str">
        <f t="shared" ref="A698:C698" si="699">#REF!</f>
        <v>#REF!</v>
      </c>
      <c r="B698" s="197" t="str">
        <f t="shared" si="699"/>
        <v>#REF!</v>
      </c>
      <c r="C698" s="197" t="str">
        <f t="shared" si="699"/>
        <v>#REF!</v>
      </c>
      <c r="D698" s="197" t="str">
        <f t="shared" si="4"/>
        <v>#REF!</v>
      </c>
    </row>
    <row r="699" ht="15.75" customHeight="1">
      <c r="A699" s="197" t="str">
        <f t="shared" ref="A699:C699" si="700">#REF!</f>
        <v>#REF!</v>
      </c>
      <c r="B699" s="197" t="str">
        <f t="shared" si="700"/>
        <v>#REF!</v>
      </c>
      <c r="C699" s="197" t="str">
        <f t="shared" si="700"/>
        <v>#REF!</v>
      </c>
      <c r="D699" s="197" t="str">
        <f t="shared" si="4"/>
        <v>#REF!</v>
      </c>
    </row>
    <row r="700" ht="15.75" customHeight="1">
      <c r="A700" s="197" t="str">
        <f t="shared" ref="A700:C700" si="701">#REF!</f>
        <v>#REF!</v>
      </c>
      <c r="B700" s="197" t="str">
        <f t="shared" si="701"/>
        <v>#REF!</v>
      </c>
      <c r="C700" s="197" t="str">
        <f t="shared" si="701"/>
        <v>#REF!</v>
      </c>
      <c r="D700" s="197" t="str">
        <f t="shared" si="4"/>
        <v>#REF!</v>
      </c>
    </row>
    <row r="701" ht="15.75" customHeight="1">
      <c r="A701" s="197" t="str">
        <f t="shared" ref="A701:C701" si="702">#REF!</f>
        <v>#REF!</v>
      </c>
      <c r="B701" s="197" t="str">
        <f t="shared" si="702"/>
        <v>#REF!</v>
      </c>
      <c r="C701" s="197" t="str">
        <f t="shared" si="702"/>
        <v>#REF!</v>
      </c>
      <c r="D701" s="197" t="str">
        <f t="shared" si="4"/>
        <v>#REF!</v>
      </c>
    </row>
    <row r="702" ht="15.75" customHeight="1">
      <c r="A702" s="197" t="str">
        <f t="shared" ref="A702:C702" si="703">#REF!</f>
        <v>#REF!</v>
      </c>
      <c r="B702" s="197" t="str">
        <f t="shared" si="703"/>
        <v>#REF!</v>
      </c>
      <c r="C702" s="197" t="str">
        <f t="shared" si="703"/>
        <v>#REF!</v>
      </c>
      <c r="D702" s="197" t="str">
        <f t="shared" si="4"/>
        <v>#REF!</v>
      </c>
    </row>
    <row r="703" ht="15.75" customHeight="1">
      <c r="A703" s="197" t="str">
        <f t="shared" ref="A703:C703" si="704">#REF!</f>
        <v>#REF!</v>
      </c>
      <c r="B703" s="197" t="str">
        <f t="shared" si="704"/>
        <v>#REF!</v>
      </c>
      <c r="C703" s="197" t="str">
        <f t="shared" si="704"/>
        <v>#REF!</v>
      </c>
      <c r="D703" s="197" t="str">
        <f t="shared" si="4"/>
        <v>#REF!</v>
      </c>
    </row>
    <row r="704" ht="15.75" customHeight="1">
      <c r="A704" s="197" t="str">
        <f t="shared" ref="A704:C704" si="705">#REF!</f>
        <v>#REF!</v>
      </c>
      <c r="B704" s="197" t="str">
        <f t="shared" si="705"/>
        <v>#REF!</v>
      </c>
      <c r="C704" s="197" t="str">
        <f t="shared" si="705"/>
        <v>#REF!</v>
      </c>
      <c r="D704" s="197" t="str">
        <f t="shared" si="4"/>
        <v>#REF!</v>
      </c>
    </row>
    <row r="705" ht="15.75" customHeight="1">
      <c r="A705" s="197" t="str">
        <f t="shared" ref="A705:C705" si="706">#REF!</f>
        <v>#REF!</v>
      </c>
      <c r="B705" s="197" t="str">
        <f t="shared" si="706"/>
        <v>#REF!</v>
      </c>
      <c r="C705" s="197" t="str">
        <f t="shared" si="706"/>
        <v>#REF!</v>
      </c>
      <c r="D705" s="197" t="str">
        <f t="shared" si="4"/>
        <v>#REF!</v>
      </c>
    </row>
    <row r="706" ht="15.75" customHeight="1">
      <c r="A706" s="197" t="str">
        <f t="shared" ref="A706:C706" si="707">#REF!</f>
        <v>#REF!</v>
      </c>
      <c r="B706" s="197" t="str">
        <f t="shared" si="707"/>
        <v>#REF!</v>
      </c>
      <c r="C706" s="197" t="str">
        <f t="shared" si="707"/>
        <v>#REF!</v>
      </c>
      <c r="D706" s="197" t="str">
        <f t="shared" si="4"/>
        <v>#REF!</v>
      </c>
    </row>
    <row r="707" ht="15.75" customHeight="1">
      <c r="A707" s="197" t="str">
        <f t="shared" ref="A707:C707" si="708">#REF!</f>
        <v>#REF!</v>
      </c>
      <c r="B707" s="197" t="str">
        <f t="shared" si="708"/>
        <v>#REF!</v>
      </c>
      <c r="C707" s="197" t="str">
        <f t="shared" si="708"/>
        <v>#REF!</v>
      </c>
      <c r="D707" s="197" t="str">
        <f t="shared" si="4"/>
        <v>#REF!</v>
      </c>
    </row>
    <row r="708" ht="15.75" customHeight="1">
      <c r="A708" s="197" t="str">
        <f t="shared" ref="A708:C708" si="709">#REF!</f>
        <v>#REF!</v>
      </c>
      <c r="B708" s="197" t="str">
        <f t="shared" si="709"/>
        <v>#REF!</v>
      </c>
      <c r="C708" s="197" t="str">
        <f t="shared" si="709"/>
        <v>#REF!</v>
      </c>
      <c r="D708" s="197" t="str">
        <f t="shared" si="4"/>
        <v>#REF!</v>
      </c>
    </row>
    <row r="709" ht="15.75" customHeight="1">
      <c r="A709" s="197" t="str">
        <f t="shared" ref="A709:C709" si="710">#REF!</f>
        <v>#REF!</v>
      </c>
      <c r="B709" s="197" t="str">
        <f t="shared" si="710"/>
        <v>#REF!</v>
      </c>
      <c r="C709" s="197" t="str">
        <f t="shared" si="710"/>
        <v>#REF!</v>
      </c>
      <c r="D709" s="197" t="str">
        <f t="shared" si="4"/>
        <v>#REF!</v>
      </c>
    </row>
    <row r="710" ht="15.75" customHeight="1">
      <c r="A710" s="197" t="str">
        <f t="shared" ref="A710:C710" si="711">#REF!</f>
        <v>#REF!</v>
      </c>
      <c r="B710" s="197" t="str">
        <f t="shared" si="711"/>
        <v>#REF!</v>
      </c>
      <c r="C710" s="197" t="str">
        <f t="shared" si="711"/>
        <v>#REF!</v>
      </c>
      <c r="D710" s="197" t="str">
        <f t="shared" si="4"/>
        <v>#REF!</v>
      </c>
    </row>
    <row r="711" ht="15.75" customHeight="1">
      <c r="A711" s="197" t="str">
        <f t="shared" ref="A711:C711" si="712">#REF!</f>
        <v>#REF!</v>
      </c>
      <c r="B711" s="197" t="str">
        <f t="shared" si="712"/>
        <v>#REF!</v>
      </c>
      <c r="C711" s="197" t="str">
        <f t="shared" si="712"/>
        <v>#REF!</v>
      </c>
      <c r="D711" s="197" t="str">
        <f t="shared" si="4"/>
        <v>#REF!</v>
      </c>
    </row>
    <row r="712" ht="15.75" customHeight="1">
      <c r="A712" s="197" t="str">
        <f t="shared" ref="A712:C712" si="713">#REF!</f>
        <v>#REF!</v>
      </c>
      <c r="B712" s="197" t="str">
        <f t="shared" si="713"/>
        <v>#REF!</v>
      </c>
      <c r="C712" s="197" t="str">
        <f t="shared" si="713"/>
        <v>#REF!</v>
      </c>
      <c r="D712" s="197" t="str">
        <f t="shared" si="4"/>
        <v>#REF!</v>
      </c>
    </row>
    <row r="713" ht="15.75" customHeight="1">
      <c r="A713" s="197" t="str">
        <f t="shared" ref="A713:C713" si="714">#REF!</f>
        <v>#REF!</v>
      </c>
      <c r="B713" s="197" t="str">
        <f t="shared" si="714"/>
        <v>#REF!</v>
      </c>
      <c r="C713" s="197" t="str">
        <f t="shared" si="714"/>
        <v>#REF!</v>
      </c>
      <c r="D713" s="197" t="str">
        <f t="shared" si="4"/>
        <v>#REF!</v>
      </c>
    </row>
    <row r="714" ht="15.75" customHeight="1">
      <c r="A714" s="197" t="str">
        <f t="shared" ref="A714:C714" si="715">#REF!</f>
        <v>#REF!</v>
      </c>
      <c r="B714" s="197" t="str">
        <f t="shared" si="715"/>
        <v>#REF!</v>
      </c>
      <c r="C714" s="197" t="str">
        <f t="shared" si="715"/>
        <v>#REF!</v>
      </c>
      <c r="D714" s="197" t="str">
        <f t="shared" si="4"/>
        <v>#REF!</v>
      </c>
    </row>
    <row r="715" ht="15.75" customHeight="1">
      <c r="A715" s="197" t="str">
        <f t="shared" ref="A715:C715" si="716">#REF!</f>
        <v>#REF!</v>
      </c>
      <c r="B715" s="197" t="str">
        <f t="shared" si="716"/>
        <v>#REF!</v>
      </c>
      <c r="C715" s="197" t="str">
        <f t="shared" si="716"/>
        <v>#REF!</v>
      </c>
      <c r="D715" s="197" t="str">
        <f t="shared" si="4"/>
        <v>#REF!</v>
      </c>
    </row>
    <row r="716" ht="15.75" customHeight="1">
      <c r="A716" s="197" t="str">
        <f t="shared" ref="A716:C716" si="717">#REF!</f>
        <v>#REF!</v>
      </c>
      <c r="B716" s="197" t="str">
        <f t="shared" si="717"/>
        <v>#REF!</v>
      </c>
      <c r="C716" s="197" t="str">
        <f t="shared" si="717"/>
        <v>#REF!</v>
      </c>
      <c r="D716" s="197" t="str">
        <f t="shared" si="4"/>
        <v>#REF!</v>
      </c>
    </row>
    <row r="717" ht="15.75" customHeight="1">
      <c r="A717" s="197" t="str">
        <f t="shared" ref="A717:C717" si="718">#REF!</f>
        <v>#REF!</v>
      </c>
      <c r="B717" s="197" t="str">
        <f t="shared" si="718"/>
        <v>#REF!</v>
      </c>
      <c r="C717" s="197" t="str">
        <f t="shared" si="718"/>
        <v>#REF!</v>
      </c>
      <c r="D717" s="197" t="str">
        <f t="shared" si="4"/>
        <v>#REF!</v>
      </c>
    </row>
    <row r="718" ht="15.75" customHeight="1">
      <c r="A718" s="197" t="str">
        <f t="shared" ref="A718:C718" si="719">#REF!</f>
        <v>#REF!</v>
      </c>
      <c r="B718" s="197" t="str">
        <f t="shared" si="719"/>
        <v>#REF!</v>
      </c>
      <c r="C718" s="197" t="str">
        <f t="shared" si="719"/>
        <v>#REF!</v>
      </c>
      <c r="D718" s="197" t="str">
        <f t="shared" si="4"/>
        <v>#REF!</v>
      </c>
    </row>
    <row r="719" ht="15.75" customHeight="1">
      <c r="A719" s="197" t="str">
        <f t="shared" ref="A719:C719" si="720">#REF!</f>
        <v>#REF!</v>
      </c>
      <c r="B719" s="197" t="str">
        <f t="shared" si="720"/>
        <v>#REF!</v>
      </c>
      <c r="C719" s="197" t="str">
        <f t="shared" si="720"/>
        <v>#REF!</v>
      </c>
      <c r="D719" s="197" t="str">
        <f t="shared" si="4"/>
        <v>#REF!</v>
      </c>
    </row>
    <row r="720" ht="15.75" customHeight="1">
      <c r="A720" s="197" t="str">
        <f t="shared" ref="A720:C720" si="721">#REF!</f>
        <v>#REF!</v>
      </c>
      <c r="B720" s="197" t="str">
        <f t="shared" si="721"/>
        <v>#REF!</v>
      </c>
      <c r="C720" s="197" t="str">
        <f t="shared" si="721"/>
        <v>#REF!</v>
      </c>
      <c r="D720" s="197" t="str">
        <f t="shared" si="4"/>
        <v>#REF!</v>
      </c>
    </row>
    <row r="721" ht="15.75" customHeight="1">
      <c r="A721" s="197" t="str">
        <f t="shared" ref="A721:C721" si="722">#REF!</f>
        <v>#REF!</v>
      </c>
      <c r="B721" s="197" t="str">
        <f t="shared" si="722"/>
        <v>#REF!</v>
      </c>
      <c r="C721" s="197" t="str">
        <f t="shared" si="722"/>
        <v>#REF!</v>
      </c>
      <c r="D721" s="197" t="str">
        <f t="shared" si="4"/>
        <v>#REF!</v>
      </c>
    </row>
    <row r="722" ht="15.75" customHeight="1">
      <c r="A722" s="197" t="str">
        <f t="shared" ref="A722:C722" si="723">#REF!</f>
        <v>#REF!</v>
      </c>
      <c r="B722" s="197" t="str">
        <f t="shared" si="723"/>
        <v>#REF!</v>
      </c>
      <c r="C722" s="197" t="str">
        <f t="shared" si="723"/>
        <v>#REF!</v>
      </c>
      <c r="D722" s="197" t="str">
        <f t="shared" si="4"/>
        <v>#REF!</v>
      </c>
    </row>
    <row r="723" ht="15.75" customHeight="1">
      <c r="A723" s="197" t="str">
        <f t="shared" ref="A723:C723" si="724">#REF!</f>
        <v>#REF!</v>
      </c>
      <c r="B723" s="197" t="str">
        <f t="shared" si="724"/>
        <v>#REF!</v>
      </c>
      <c r="C723" s="197" t="str">
        <f t="shared" si="724"/>
        <v>#REF!</v>
      </c>
      <c r="D723" s="197" t="str">
        <f t="shared" si="4"/>
        <v>#REF!</v>
      </c>
    </row>
    <row r="724" ht="15.75" customHeight="1">
      <c r="A724" s="197" t="str">
        <f t="shared" ref="A724:C724" si="725">#REF!</f>
        <v>#REF!</v>
      </c>
      <c r="B724" s="197" t="str">
        <f t="shared" si="725"/>
        <v>#REF!</v>
      </c>
      <c r="C724" s="197" t="str">
        <f t="shared" si="725"/>
        <v>#REF!</v>
      </c>
      <c r="D724" s="197" t="str">
        <f t="shared" si="4"/>
        <v>#REF!</v>
      </c>
    </row>
    <row r="725" ht="15.75" customHeight="1">
      <c r="A725" s="197" t="str">
        <f t="shared" ref="A725:C725" si="726">#REF!</f>
        <v>#REF!</v>
      </c>
      <c r="B725" s="197" t="str">
        <f t="shared" si="726"/>
        <v>#REF!</v>
      </c>
      <c r="C725" s="197" t="str">
        <f t="shared" si="726"/>
        <v>#REF!</v>
      </c>
      <c r="D725" s="197" t="str">
        <f t="shared" si="4"/>
        <v>#REF!</v>
      </c>
    </row>
    <row r="726" ht="15.75" customHeight="1">
      <c r="A726" s="197" t="str">
        <f t="shared" ref="A726:C726" si="727">#REF!</f>
        <v>#REF!</v>
      </c>
      <c r="B726" s="197" t="str">
        <f t="shared" si="727"/>
        <v>#REF!</v>
      </c>
      <c r="C726" s="197" t="str">
        <f t="shared" si="727"/>
        <v>#REF!</v>
      </c>
      <c r="D726" s="197" t="str">
        <f t="shared" si="4"/>
        <v>#REF!</v>
      </c>
    </row>
    <row r="727" ht="15.75" customHeight="1">
      <c r="A727" s="197" t="str">
        <f t="shared" ref="A727:C727" si="728">#REF!</f>
        <v>#REF!</v>
      </c>
      <c r="B727" s="197" t="str">
        <f t="shared" si="728"/>
        <v>#REF!</v>
      </c>
      <c r="C727" s="197" t="str">
        <f t="shared" si="728"/>
        <v>#REF!</v>
      </c>
      <c r="D727" s="197" t="str">
        <f t="shared" si="4"/>
        <v>#REF!</v>
      </c>
    </row>
    <row r="728" ht="15.75" customHeight="1">
      <c r="A728" s="197" t="str">
        <f t="shared" ref="A728:C728" si="729">#REF!</f>
        <v>#REF!</v>
      </c>
      <c r="B728" s="197" t="str">
        <f t="shared" si="729"/>
        <v>#REF!</v>
      </c>
      <c r="C728" s="197" t="str">
        <f t="shared" si="729"/>
        <v>#REF!</v>
      </c>
      <c r="D728" s="197" t="str">
        <f t="shared" si="4"/>
        <v>#REF!</v>
      </c>
    </row>
    <row r="729" ht="15.75" customHeight="1">
      <c r="A729" s="197" t="str">
        <f t="shared" ref="A729:C729" si="730">#REF!</f>
        <v>#REF!</v>
      </c>
      <c r="B729" s="197" t="str">
        <f t="shared" si="730"/>
        <v>#REF!</v>
      </c>
      <c r="C729" s="197" t="str">
        <f t="shared" si="730"/>
        <v>#REF!</v>
      </c>
      <c r="D729" s="197" t="str">
        <f t="shared" si="4"/>
        <v>#REF!</v>
      </c>
    </row>
    <row r="730" ht="15.75" customHeight="1">
      <c r="A730" s="197" t="str">
        <f t="shared" ref="A730:C730" si="731">#REF!</f>
        <v>#REF!</v>
      </c>
      <c r="B730" s="197" t="str">
        <f t="shared" si="731"/>
        <v>#REF!</v>
      </c>
      <c r="C730" s="197" t="str">
        <f t="shared" si="731"/>
        <v>#REF!</v>
      </c>
      <c r="D730" s="197" t="str">
        <f t="shared" si="4"/>
        <v>#REF!</v>
      </c>
    </row>
    <row r="731" ht="15.75" customHeight="1">
      <c r="A731" s="197" t="str">
        <f t="shared" ref="A731:C731" si="732">#REF!</f>
        <v>#REF!</v>
      </c>
      <c r="B731" s="197" t="str">
        <f t="shared" si="732"/>
        <v>#REF!</v>
      </c>
      <c r="C731" s="197" t="str">
        <f t="shared" si="732"/>
        <v>#REF!</v>
      </c>
      <c r="D731" s="197" t="str">
        <f t="shared" si="4"/>
        <v>#REF!</v>
      </c>
    </row>
    <row r="732" ht="15.75" customHeight="1">
      <c r="A732" s="197" t="str">
        <f t="shared" ref="A732:C732" si="733">#REF!</f>
        <v>#REF!</v>
      </c>
      <c r="B732" s="197" t="str">
        <f t="shared" si="733"/>
        <v>#REF!</v>
      </c>
      <c r="C732" s="197" t="str">
        <f t="shared" si="733"/>
        <v>#REF!</v>
      </c>
      <c r="D732" s="197" t="str">
        <f t="shared" si="4"/>
        <v>#REF!</v>
      </c>
    </row>
    <row r="733" ht="15.75" customHeight="1">
      <c r="A733" s="197" t="str">
        <f t="shared" ref="A733:C733" si="734">#REF!</f>
        <v>#REF!</v>
      </c>
      <c r="B733" s="197" t="str">
        <f t="shared" si="734"/>
        <v>#REF!</v>
      </c>
      <c r="C733" s="197" t="str">
        <f t="shared" si="734"/>
        <v>#REF!</v>
      </c>
      <c r="D733" s="197" t="str">
        <f t="shared" si="4"/>
        <v>#REF!</v>
      </c>
    </row>
    <row r="734" ht="15.75" customHeight="1">
      <c r="A734" s="197" t="str">
        <f t="shared" ref="A734:C734" si="735">#REF!</f>
        <v>#REF!</v>
      </c>
      <c r="B734" s="197" t="str">
        <f t="shared" si="735"/>
        <v>#REF!</v>
      </c>
      <c r="C734" s="197" t="str">
        <f t="shared" si="735"/>
        <v>#REF!</v>
      </c>
      <c r="D734" s="197" t="str">
        <f t="shared" si="4"/>
        <v>#REF!</v>
      </c>
    </row>
    <row r="735" ht="15.75" customHeight="1">
      <c r="A735" s="197" t="str">
        <f t="shared" ref="A735:C735" si="736">#REF!</f>
        <v>#REF!</v>
      </c>
      <c r="B735" s="197" t="str">
        <f t="shared" si="736"/>
        <v>#REF!</v>
      </c>
      <c r="C735" s="197" t="str">
        <f t="shared" si="736"/>
        <v>#REF!</v>
      </c>
      <c r="D735" s="197" t="str">
        <f t="shared" si="4"/>
        <v>#REF!</v>
      </c>
    </row>
    <row r="736" ht="15.75" customHeight="1">
      <c r="A736" s="197" t="str">
        <f t="shared" ref="A736:C736" si="737">#REF!</f>
        <v>#REF!</v>
      </c>
      <c r="B736" s="197" t="str">
        <f t="shared" si="737"/>
        <v>#REF!</v>
      </c>
      <c r="C736" s="197" t="str">
        <f t="shared" si="737"/>
        <v>#REF!</v>
      </c>
      <c r="D736" s="197" t="str">
        <f t="shared" si="4"/>
        <v>#REF!</v>
      </c>
    </row>
    <row r="737" ht="15.75" customHeight="1">
      <c r="A737" s="197" t="str">
        <f t="shared" ref="A737:C737" si="738">#REF!</f>
        <v>#REF!</v>
      </c>
      <c r="B737" s="197" t="str">
        <f t="shared" si="738"/>
        <v>#REF!</v>
      </c>
      <c r="C737" s="197" t="str">
        <f t="shared" si="738"/>
        <v>#REF!</v>
      </c>
      <c r="D737" s="197" t="str">
        <f t="shared" si="4"/>
        <v>#REF!</v>
      </c>
    </row>
    <row r="738" ht="15.75" customHeight="1">
      <c r="A738" s="197" t="str">
        <f t="shared" ref="A738:C738" si="739">#REF!</f>
        <v>#REF!</v>
      </c>
      <c r="B738" s="197" t="str">
        <f t="shared" si="739"/>
        <v>#REF!</v>
      </c>
      <c r="C738" s="197" t="str">
        <f t="shared" si="739"/>
        <v>#REF!</v>
      </c>
      <c r="D738" s="197" t="str">
        <f t="shared" si="4"/>
        <v>#REF!</v>
      </c>
    </row>
    <row r="739" ht="15.75" customHeight="1">
      <c r="A739" s="197" t="str">
        <f t="shared" ref="A739:C739" si="740">#REF!</f>
        <v>#REF!</v>
      </c>
      <c r="B739" s="197" t="str">
        <f t="shared" si="740"/>
        <v>#REF!</v>
      </c>
      <c r="C739" s="197" t="str">
        <f t="shared" si="740"/>
        <v>#REF!</v>
      </c>
      <c r="D739" s="197" t="str">
        <f t="shared" si="4"/>
        <v>#REF!</v>
      </c>
    </row>
    <row r="740" ht="15.75" customHeight="1">
      <c r="A740" s="197" t="str">
        <f t="shared" ref="A740:C740" si="741">#REF!</f>
        <v>#REF!</v>
      </c>
      <c r="B740" s="197" t="str">
        <f t="shared" si="741"/>
        <v>#REF!</v>
      </c>
      <c r="C740" s="197" t="str">
        <f t="shared" si="741"/>
        <v>#REF!</v>
      </c>
      <c r="D740" s="197" t="str">
        <f t="shared" si="4"/>
        <v>#REF!</v>
      </c>
    </row>
    <row r="741" ht="15.75" customHeight="1">
      <c r="A741" s="197" t="str">
        <f t="shared" ref="A741:C741" si="742">#REF!</f>
        <v>#REF!</v>
      </c>
      <c r="B741" s="197" t="str">
        <f t="shared" si="742"/>
        <v>#REF!</v>
      </c>
      <c r="C741" s="197" t="str">
        <f t="shared" si="742"/>
        <v>#REF!</v>
      </c>
      <c r="D741" s="197" t="str">
        <f t="shared" si="4"/>
        <v>#REF!</v>
      </c>
    </row>
    <row r="742" ht="15.75" customHeight="1">
      <c r="A742" s="197" t="str">
        <f t="shared" ref="A742:C742" si="743">#REF!</f>
        <v>#REF!</v>
      </c>
      <c r="B742" s="197" t="str">
        <f t="shared" si="743"/>
        <v>#REF!</v>
      </c>
      <c r="C742" s="197" t="str">
        <f t="shared" si="743"/>
        <v>#REF!</v>
      </c>
      <c r="D742" s="197" t="str">
        <f t="shared" si="4"/>
        <v>#REF!</v>
      </c>
    </row>
    <row r="743" ht="15.75" customHeight="1">
      <c r="A743" s="197" t="str">
        <f t="shared" ref="A743:C743" si="744">#REF!</f>
        <v>#REF!</v>
      </c>
      <c r="B743" s="197" t="str">
        <f t="shared" si="744"/>
        <v>#REF!</v>
      </c>
      <c r="C743" s="197" t="str">
        <f t="shared" si="744"/>
        <v>#REF!</v>
      </c>
      <c r="D743" s="197" t="str">
        <f t="shared" si="4"/>
        <v>#REF!</v>
      </c>
    </row>
    <row r="744" ht="15.75" customHeight="1">
      <c r="A744" s="197" t="str">
        <f t="shared" ref="A744:C744" si="745">#REF!</f>
        <v>#REF!</v>
      </c>
      <c r="B744" s="197" t="str">
        <f t="shared" si="745"/>
        <v>#REF!</v>
      </c>
      <c r="C744" s="197" t="str">
        <f t="shared" si="745"/>
        <v>#REF!</v>
      </c>
      <c r="D744" s="197" t="str">
        <f t="shared" si="4"/>
        <v>#REF!</v>
      </c>
    </row>
    <row r="745" ht="15.75" customHeight="1">
      <c r="A745" s="197" t="str">
        <f t="shared" ref="A745:C745" si="746">#REF!</f>
        <v>#REF!</v>
      </c>
      <c r="B745" s="197" t="str">
        <f t="shared" si="746"/>
        <v>#REF!</v>
      </c>
      <c r="C745" s="197" t="str">
        <f t="shared" si="746"/>
        <v>#REF!</v>
      </c>
      <c r="D745" s="197" t="str">
        <f t="shared" si="4"/>
        <v>#REF!</v>
      </c>
    </row>
    <row r="746" ht="15.75" customHeight="1">
      <c r="A746" s="197" t="str">
        <f t="shared" ref="A746:C746" si="747">#REF!</f>
        <v>#REF!</v>
      </c>
      <c r="B746" s="197" t="str">
        <f t="shared" si="747"/>
        <v>#REF!</v>
      </c>
      <c r="C746" s="197" t="str">
        <f t="shared" si="747"/>
        <v>#REF!</v>
      </c>
      <c r="D746" s="197" t="str">
        <f t="shared" si="4"/>
        <v>#REF!</v>
      </c>
    </row>
    <row r="747" ht="15.75" customHeight="1">
      <c r="A747" s="197" t="str">
        <f t="shared" ref="A747:C747" si="748">#REF!</f>
        <v>#REF!</v>
      </c>
      <c r="B747" s="197" t="str">
        <f t="shared" si="748"/>
        <v>#REF!</v>
      </c>
      <c r="C747" s="197" t="str">
        <f t="shared" si="748"/>
        <v>#REF!</v>
      </c>
      <c r="D747" s="197" t="str">
        <f t="shared" si="4"/>
        <v>#REF!</v>
      </c>
    </row>
    <row r="748" ht="15.75" customHeight="1">
      <c r="A748" s="197" t="str">
        <f t="shared" ref="A748:C748" si="749">#REF!</f>
        <v>#REF!</v>
      </c>
      <c r="B748" s="197" t="str">
        <f t="shared" si="749"/>
        <v>#REF!</v>
      </c>
      <c r="C748" s="197" t="str">
        <f t="shared" si="749"/>
        <v>#REF!</v>
      </c>
      <c r="D748" s="197" t="str">
        <f t="shared" si="4"/>
        <v>#REF!</v>
      </c>
    </row>
    <row r="749" ht="15.75" customHeight="1">
      <c r="A749" s="197" t="str">
        <f t="shared" ref="A749:C749" si="750">#REF!</f>
        <v>#REF!</v>
      </c>
      <c r="B749" s="197" t="str">
        <f t="shared" si="750"/>
        <v>#REF!</v>
      </c>
      <c r="C749" s="197" t="str">
        <f t="shared" si="750"/>
        <v>#REF!</v>
      </c>
      <c r="D749" s="197" t="str">
        <f t="shared" si="4"/>
        <v>#REF!</v>
      </c>
    </row>
    <row r="750" ht="15.75" customHeight="1">
      <c r="A750" s="197" t="str">
        <f t="shared" ref="A750:C750" si="751">#REF!</f>
        <v>#REF!</v>
      </c>
      <c r="B750" s="197" t="str">
        <f t="shared" si="751"/>
        <v>#REF!</v>
      </c>
      <c r="C750" s="197" t="str">
        <f t="shared" si="751"/>
        <v>#REF!</v>
      </c>
      <c r="D750" s="197" t="str">
        <f t="shared" si="4"/>
        <v>#REF!</v>
      </c>
    </row>
    <row r="751" ht="15.75" customHeight="1">
      <c r="A751" s="197" t="str">
        <f t="shared" ref="A751:C751" si="752">#REF!</f>
        <v>#REF!</v>
      </c>
      <c r="B751" s="197" t="str">
        <f t="shared" si="752"/>
        <v>#REF!</v>
      </c>
      <c r="C751" s="197" t="str">
        <f t="shared" si="752"/>
        <v>#REF!</v>
      </c>
      <c r="D751" s="197" t="str">
        <f t="shared" si="4"/>
        <v>#REF!</v>
      </c>
    </row>
    <row r="752" ht="15.75" customHeight="1">
      <c r="A752" s="197" t="str">
        <f t="shared" ref="A752:C752" si="753">#REF!</f>
        <v>#REF!</v>
      </c>
      <c r="B752" s="197" t="str">
        <f t="shared" si="753"/>
        <v>#REF!</v>
      </c>
      <c r="C752" s="197" t="str">
        <f t="shared" si="753"/>
        <v>#REF!</v>
      </c>
      <c r="D752" s="197" t="str">
        <f t="shared" si="4"/>
        <v>#REF!</v>
      </c>
    </row>
    <row r="753" ht="15.75" customHeight="1">
      <c r="A753" s="197" t="str">
        <f t="shared" ref="A753:C753" si="754">#REF!</f>
        <v>#REF!</v>
      </c>
      <c r="B753" s="197" t="str">
        <f t="shared" si="754"/>
        <v>#REF!</v>
      </c>
      <c r="C753" s="197" t="str">
        <f t="shared" si="754"/>
        <v>#REF!</v>
      </c>
      <c r="D753" s="197" t="str">
        <f t="shared" si="4"/>
        <v>#REF!</v>
      </c>
    </row>
    <row r="754" ht="15.75" customHeight="1">
      <c r="A754" s="197" t="str">
        <f t="shared" ref="A754:C754" si="755">#REF!</f>
        <v>#REF!</v>
      </c>
      <c r="B754" s="197" t="str">
        <f t="shared" si="755"/>
        <v>#REF!</v>
      </c>
      <c r="C754" s="197" t="str">
        <f t="shared" si="755"/>
        <v>#REF!</v>
      </c>
      <c r="D754" s="197" t="str">
        <f t="shared" si="4"/>
        <v>#REF!</v>
      </c>
    </row>
    <row r="755" ht="15.75" customHeight="1">
      <c r="A755" s="197" t="str">
        <f t="shared" ref="A755:C755" si="756">#REF!</f>
        <v>#REF!</v>
      </c>
      <c r="B755" s="197" t="str">
        <f t="shared" si="756"/>
        <v>#REF!</v>
      </c>
      <c r="C755" s="197" t="str">
        <f t="shared" si="756"/>
        <v>#REF!</v>
      </c>
      <c r="D755" s="197" t="str">
        <f t="shared" si="4"/>
        <v>#REF!</v>
      </c>
    </row>
    <row r="756" ht="15.75" customHeight="1">
      <c r="A756" s="197" t="str">
        <f t="shared" ref="A756:C756" si="757">#REF!</f>
        <v>#REF!</v>
      </c>
      <c r="B756" s="197" t="str">
        <f t="shared" si="757"/>
        <v>#REF!</v>
      </c>
      <c r="C756" s="197" t="str">
        <f t="shared" si="757"/>
        <v>#REF!</v>
      </c>
      <c r="D756" s="197" t="str">
        <f t="shared" si="4"/>
        <v>#REF!</v>
      </c>
    </row>
    <row r="757" ht="15.75" customHeight="1">
      <c r="A757" s="197" t="str">
        <f t="shared" ref="A757:C757" si="758">#REF!</f>
        <v>#REF!</v>
      </c>
      <c r="B757" s="197" t="str">
        <f t="shared" si="758"/>
        <v>#REF!</v>
      </c>
      <c r="C757" s="197" t="str">
        <f t="shared" si="758"/>
        <v>#REF!</v>
      </c>
      <c r="D757" s="197" t="str">
        <f t="shared" si="4"/>
        <v>#REF!</v>
      </c>
    </row>
    <row r="758" ht="15.75" customHeight="1">
      <c r="A758" s="197" t="str">
        <f t="shared" ref="A758:C758" si="759">#REF!</f>
        <v>#REF!</v>
      </c>
      <c r="B758" s="197" t="str">
        <f t="shared" si="759"/>
        <v>#REF!</v>
      </c>
      <c r="C758" s="197" t="str">
        <f t="shared" si="759"/>
        <v>#REF!</v>
      </c>
      <c r="D758" s="197" t="str">
        <f t="shared" si="4"/>
        <v>#REF!</v>
      </c>
    </row>
    <row r="759" ht="15.75" customHeight="1">
      <c r="A759" s="197" t="str">
        <f t="shared" ref="A759:C759" si="760">#REF!</f>
        <v>#REF!</v>
      </c>
      <c r="B759" s="197" t="str">
        <f t="shared" si="760"/>
        <v>#REF!</v>
      </c>
      <c r="C759" s="197" t="str">
        <f t="shared" si="760"/>
        <v>#REF!</v>
      </c>
      <c r="D759" s="197" t="str">
        <f t="shared" si="4"/>
        <v>#REF!</v>
      </c>
    </row>
    <row r="760" ht="15.75" customHeight="1">
      <c r="A760" s="197" t="str">
        <f t="shared" ref="A760:C760" si="761">#REF!</f>
        <v>#REF!</v>
      </c>
      <c r="B760" s="197" t="str">
        <f t="shared" si="761"/>
        <v>#REF!</v>
      </c>
      <c r="C760" s="197" t="str">
        <f t="shared" si="761"/>
        <v>#REF!</v>
      </c>
      <c r="D760" s="197" t="str">
        <f t="shared" si="4"/>
        <v>#REF!</v>
      </c>
    </row>
    <row r="761" ht="15.75" customHeight="1">
      <c r="A761" s="197" t="str">
        <f t="shared" ref="A761:C761" si="762">#REF!</f>
        <v>#REF!</v>
      </c>
      <c r="B761" s="197" t="str">
        <f t="shared" si="762"/>
        <v>#REF!</v>
      </c>
      <c r="C761" s="197" t="str">
        <f t="shared" si="762"/>
        <v>#REF!</v>
      </c>
      <c r="D761" s="197" t="str">
        <f t="shared" si="4"/>
        <v>#REF!</v>
      </c>
    </row>
    <row r="762" ht="15.75" customHeight="1">
      <c r="A762" s="197" t="str">
        <f t="shared" ref="A762:C762" si="763">#REF!</f>
        <v>#REF!</v>
      </c>
      <c r="B762" s="197" t="str">
        <f t="shared" si="763"/>
        <v>#REF!</v>
      </c>
      <c r="C762" s="197" t="str">
        <f t="shared" si="763"/>
        <v>#REF!</v>
      </c>
      <c r="D762" s="197" t="str">
        <f t="shared" si="4"/>
        <v>#REF!</v>
      </c>
    </row>
    <row r="763" ht="15.75" customHeight="1">
      <c r="A763" s="197" t="str">
        <f t="shared" ref="A763:C763" si="764">#REF!</f>
        <v>#REF!</v>
      </c>
      <c r="B763" s="197" t="str">
        <f t="shared" si="764"/>
        <v>#REF!</v>
      </c>
      <c r="C763" s="197" t="str">
        <f t="shared" si="764"/>
        <v>#REF!</v>
      </c>
      <c r="D763" s="197" t="str">
        <f t="shared" si="4"/>
        <v>#REF!</v>
      </c>
    </row>
    <row r="764" ht="15.75" customHeight="1">
      <c r="A764" s="197" t="str">
        <f t="shared" ref="A764:C764" si="765">#REF!</f>
        <v>#REF!</v>
      </c>
      <c r="B764" s="197" t="str">
        <f t="shared" si="765"/>
        <v>#REF!</v>
      </c>
      <c r="C764" s="197" t="str">
        <f t="shared" si="765"/>
        <v>#REF!</v>
      </c>
      <c r="D764" s="197" t="str">
        <f t="shared" si="4"/>
        <v>#REF!</v>
      </c>
    </row>
    <row r="765" ht="15.75" customHeight="1">
      <c r="A765" s="197" t="str">
        <f t="shared" ref="A765:C765" si="766">#REF!</f>
        <v>#REF!</v>
      </c>
      <c r="B765" s="197" t="str">
        <f t="shared" si="766"/>
        <v>#REF!</v>
      </c>
      <c r="C765" s="197" t="str">
        <f t="shared" si="766"/>
        <v>#REF!</v>
      </c>
      <c r="D765" s="197" t="str">
        <f t="shared" si="4"/>
        <v>#REF!</v>
      </c>
    </row>
    <row r="766" ht="15.75" customHeight="1">
      <c r="A766" s="197" t="str">
        <f t="shared" ref="A766:C766" si="767">#REF!</f>
        <v>#REF!</v>
      </c>
      <c r="B766" s="197" t="str">
        <f t="shared" si="767"/>
        <v>#REF!</v>
      </c>
      <c r="C766" s="197" t="str">
        <f t="shared" si="767"/>
        <v>#REF!</v>
      </c>
      <c r="D766" s="197" t="str">
        <f t="shared" si="4"/>
        <v>#REF!</v>
      </c>
    </row>
    <row r="767" ht="15.75" customHeight="1">
      <c r="A767" s="197" t="str">
        <f t="shared" ref="A767:C767" si="768">#REF!</f>
        <v>#REF!</v>
      </c>
      <c r="B767" s="197" t="str">
        <f t="shared" si="768"/>
        <v>#REF!</v>
      </c>
      <c r="C767" s="197" t="str">
        <f t="shared" si="768"/>
        <v>#REF!</v>
      </c>
      <c r="D767" s="197" t="str">
        <f t="shared" si="4"/>
        <v>#REF!</v>
      </c>
    </row>
    <row r="768" ht="15.75" customHeight="1">
      <c r="A768" s="197" t="str">
        <f t="shared" ref="A768:C768" si="769">#REF!</f>
        <v>#REF!</v>
      </c>
      <c r="B768" s="197" t="str">
        <f t="shared" si="769"/>
        <v>#REF!</v>
      </c>
      <c r="C768" s="197" t="str">
        <f t="shared" si="769"/>
        <v>#REF!</v>
      </c>
      <c r="D768" s="197" t="str">
        <f t="shared" si="4"/>
        <v>#REF!</v>
      </c>
    </row>
    <row r="769" ht="15.75" customHeight="1">
      <c r="A769" s="197" t="str">
        <f t="shared" ref="A769:C769" si="770">#REF!</f>
        <v>#REF!</v>
      </c>
      <c r="B769" s="197" t="str">
        <f t="shared" si="770"/>
        <v>#REF!</v>
      </c>
      <c r="C769" s="197" t="str">
        <f t="shared" si="770"/>
        <v>#REF!</v>
      </c>
      <c r="D769" s="197" t="str">
        <f t="shared" si="4"/>
        <v>#REF!</v>
      </c>
    </row>
    <row r="770" ht="15.75" customHeight="1">
      <c r="A770" s="197" t="str">
        <f t="shared" ref="A770:C770" si="771">#REF!</f>
        <v>#REF!</v>
      </c>
      <c r="B770" s="197" t="str">
        <f t="shared" si="771"/>
        <v>#REF!</v>
      </c>
      <c r="C770" s="197" t="str">
        <f t="shared" si="771"/>
        <v>#REF!</v>
      </c>
      <c r="D770" s="197" t="str">
        <f t="shared" si="4"/>
        <v>#REF!</v>
      </c>
    </row>
    <row r="771" ht="15.75" customHeight="1">
      <c r="A771" s="197" t="str">
        <f t="shared" ref="A771:C771" si="772">#REF!</f>
        <v>#REF!</v>
      </c>
      <c r="B771" s="197" t="str">
        <f t="shared" si="772"/>
        <v>#REF!</v>
      </c>
      <c r="C771" s="197" t="str">
        <f t="shared" si="772"/>
        <v>#REF!</v>
      </c>
      <c r="D771" s="197" t="str">
        <f t="shared" si="4"/>
        <v>#REF!</v>
      </c>
    </row>
    <row r="772" ht="15.75" customHeight="1">
      <c r="A772" s="197" t="str">
        <f t="shared" ref="A772:C772" si="773">#REF!</f>
        <v>#REF!</v>
      </c>
      <c r="B772" s="197" t="str">
        <f t="shared" si="773"/>
        <v>#REF!</v>
      </c>
      <c r="C772" s="197" t="str">
        <f t="shared" si="773"/>
        <v>#REF!</v>
      </c>
      <c r="D772" s="197" t="str">
        <f t="shared" si="4"/>
        <v>#REF!</v>
      </c>
    </row>
    <row r="773" ht="15.75" customHeight="1">
      <c r="A773" s="197" t="str">
        <f t="shared" ref="A773:C773" si="774">#REF!</f>
        <v>#REF!</v>
      </c>
      <c r="B773" s="197" t="str">
        <f t="shared" si="774"/>
        <v>#REF!</v>
      </c>
      <c r="C773" s="197" t="str">
        <f t="shared" si="774"/>
        <v>#REF!</v>
      </c>
      <c r="D773" s="197" t="str">
        <f t="shared" si="4"/>
        <v>#REF!</v>
      </c>
    </row>
    <row r="774" ht="15.75" customHeight="1">
      <c r="A774" s="197" t="str">
        <f t="shared" ref="A774:C774" si="775">#REF!</f>
        <v>#REF!</v>
      </c>
      <c r="B774" s="197" t="str">
        <f t="shared" si="775"/>
        <v>#REF!</v>
      </c>
      <c r="C774" s="197" t="str">
        <f t="shared" si="775"/>
        <v>#REF!</v>
      </c>
      <c r="D774" s="197" t="str">
        <f t="shared" si="4"/>
        <v>#REF!</v>
      </c>
    </row>
    <row r="775" ht="15.75" customHeight="1">
      <c r="A775" s="197" t="str">
        <f t="shared" ref="A775:C775" si="776">#REF!</f>
        <v>#REF!</v>
      </c>
      <c r="B775" s="197" t="str">
        <f t="shared" si="776"/>
        <v>#REF!</v>
      </c>
      <c r="C775" s="197" t="str">
        <f t="shared" si="776"/>
        <v>#REF!</v>
      </c>
      <c r="D775" s="197" t="str">
        <f t="shared" si="4"/>
        <v>#REF!</v>
      </c>
    </row>
    <row r="776" ht="15.75" customHeight="1">
      <c r="A776" s="197" t="str">
        <f t="shared" ref="A776:C776" si="777">#REF!</f>
        <v>#REF!</v>
      </c>
      <c r="B776" s="197" t="str">
        <f t="shared" si="777"/>
        <v>#REF!</v>
      </c>
      <c r="C776" s="197" t="str">
        <f t="shared" si="777"/>
        <v>#REF!</v>
      </c>
      <c r="D776" s="197" t="str">
        <f t="shared" si="4"/>
        <v>#REF!</v>
      </c>
    </row>
    <row r="777" ht="15.75" customHeight="1">
      <c r="A777" s="197" t="str">
        <f t="shared" ref="A777:C777" si="778">#REF!</f>
        <v>#REF!</v>
      </c>
      <c r="B777" s="197" t="str">
        <f t="shared" si="778"/>
        <v>#REF!</v>
      </c>
      <c r="C777" s="197" t="str">
        <f t="shared" si="778"/>
        <v>#REF!</v>
      </c>
      <c r="D777" s="197" t="str">
        <f t="shared" si="4"/>
        <v>#REF!</v>
      </c>
    </row>
    <row r="778" ht="15.75" customHeight="1">
      <c r="A778" s="197" t="str">
        <f t="shared" ref="A778:C778" si="779">#REF!</f>
        <v>#REF!</v>
      </c>
      <c r="B778" s="197" t="str">
        <f t="shared" si="779"/>
        <v>#REF!</v>
      </c>
      <c r="C778" s="197" t="str">
        <f t="shared" si="779"/>
        <v>#REF!</v>
      </c>
      <c r="D778" s="197" t="str">
        <f t="shared" si="4"/>
        <v>#REF!</v>
      </c>
    </row>
    <row r="779" ht="15.75" customHeight="1">
      <c r="A779" s="197" t="str">
        <f t="shared" ref="A779:C779" si="780">#REF!</f>
        <v>#REF!</v>
      </c>
      <c r="B779" s="197" t="str">
        <f t="shared" si="780"/>
        <v>#REF!</v>
      </c>
      <c r="C779" s="197" t="str">
        <f t="shared" si="780"/>
        <v>#REF!</v>
      </c>
      <c r="D779" s="197" t="str">
        <f t="shared" si="4"/>
        <v>#REF!</v>
      </c>
    </row>
    <row r="780" ht="15.75" customHeight="1">
      <c r="A780" s="197" t="str">
        <f t="shared" ref="A780:C780" si="781">#REF!</f>
        <v>#REF!</v>
      </c>
      <c r="B780" s="197" t="str">
        <f t="shared" si="781"/>
        <v>#REF!</v>
      </c>
      <c r="C780" s="197" t="str">
        <f t="shared" si="781"/>
        <v>#REF!</v>
      </c>
      <c r="D780" s="197" t="str">
        <f t="shared" si="4"/>
        <v>#REF!</v>
      </c>
    </row>
    <row r="781" ht="15.75" customHeight="1">
      <c r="A781" s="197" t="str">
        <f t="shared" ref="A781:C781" si="782">#REF!</f>
        <v>#REF!</v>
      </c>
      <c r="B781" s="197" t="str">
        <f t="shared" si="782"/>
        <v>#REF!</v>
      </c>
      <c r="C781" s="197" t="str">
        <f t="shared" si="782"/>
        <v>#REF!</v>
      </c>
      <c r="D781" s="197" t="str">
        <f t="shared" si="4"/>
        <v>#REF!</v>
      </c>
    </row>
    <row r="782" ht="15.75" customHeight="1">
      <c r="A782" s="197" t="str">
        <f t="shared" ref="A782:C782" si="783">#REF!</f>
        <v>#REF!</v>
      </c>
      <c r="B782" s="197" t="str">
        <f t="shared" si="783"/>
        <v>#REF!</v>
      </c>
      <c r="C782" s="197" t="str">
        <f t="shared" si="783"/>
        <v>#REF!</v>
      </c>
      <c r="D782" s="197" t="str">
        <f t="shared" si="4"/>
        <v>#REF!</v>
      </c>
    </row>
    <row r="783" ht="15.75" customHeight="1">
      <c r="A783" s="197" t="str">
        <f t="shared" ref="A783:C783" si="784">#REF!</f>
        <v>#REF!</v>
      </c>
      <c r="B783" s="197" t="str">
        <f t="shared" si="784"/>
        <v>#REF!</v>
      </c>
      <c r="C783" s="197" t="str">
        <f t="shared" si="784"/>
        <v>#REF!</v>
      </c>
      <c r="D783" s="197" t="str">
        <f t="shared" si="4"/>
        <v>#REF!</v>
      </c>
    </row>
    <row r="784" ht="15.75" customHeight="1">
      <c r="A784" s="197" t="str">
        <f t="shared" ref="A784:C784" si="785">#REF!</f>
        <v>#REF!</v>
      </c>
      <c r="B784" s="197" t="str">
        <f t="shared" si="785"/>
        <v>#REF!</v>
      </c>
      <c r="C784" s="197" t="str">
        <f t="shared" si="785"/>
        <v>#REF!</v>
      </c>
      <c r="D784" s="197" t="str">
        <f t="shared" si="4"/>
        <v>#REF!</v>
      </c>
    </row>
    <row r="785" ht="15.75" customHeight="1">
      <c r="A785" s="197" t="str">
        <f t="shared" ref="A785:C785" si="786">#REF!</f>
        <v>#REF!</v>
      </c>
      <c r="B785" s="197" t="str">
        <f t="shared" si="786"/>
        <v>#REF!</v>
      </c>
      <c r="C785" s="197" t="str">
        <f t="shared" si="786"/>
        <v>#REF!</v>
      </c>
      <c r="D785" s="197" t="str">
        <f t="shared" si="4"/>
        <v>#REF!</v>
      </c>
    </row>
    <row r="786" ht="15.75" customHeight="1">
      <c r="A786" s="197" t="str">
        <f t="shared" ref="A786:C786" si="787">#REF!</f>
        <v>#REF!</v>
      </c>
      <c r="B786" s="197" t="str">
        <f t="shared" si="787"/>
        <v>#REF!</v>
      </c>
      <c r="C786" s="197" t="str">
        <f t="shared" si="787"/>
        <v>#REF!</v>
      </c>
      <c r="D786" s="197" t="str">
        <f t="shared" si="4"/>
        <v>#REF!</v>
      </c>
    </row>
    <row r="787" ht="15.75" customHeight="1">
      <c r="A787" s="197" t="str">
        <f t="shared" ref="A787:C787" si="788">#REF!</f>
        <v>#REF!</v>
      </c>
      <c r="B787" s="197" t="str">
        <f t="shared" si="788"/>
        <v>#REF!</v>
      </c>
      <c r="C787" s="197" t="str">
        <f t="shared" si="788"/>
        <v>#REF!</v>
      </c>
      <c r="D787" s="197" t="str">
        <f t="shared" si="4"/>
        <v>#REF!</v>
      </c>
    </row>
    <row r="788" ht="15.75" customHeight="1">
      <c r="A788" s="197" t="str">
        <f t="shared" ref="A788:C788" si="789">#REF!</f>
        <v>#REF!</v>
      </c>
      <c r="B788" s="197" t="str">
        <f t="shared" si="789"/>
        <v>#REF!</v>
      </c>
      <c r="C788" s="197" t="str">
        <f t="shared" si="789"/>
        <v>#REF!</v>
      </c>
      <c r="D788" s="197" t="str">
        <f t="shared" si="4"/>
        <v>#REF!</v>
      </c>
    </row>
    <row r="789" ht="15.75" customHeight="1">
      <c r="A789" s="197" t="str">
        <f t="shared" ref="A789:C789" si="790">#REF!</f>
        <v>#REF!</v>
      </c>
      <c r="B789" s="197" t="str">
        <f t="shared" si="790"/>
        <v>#REF!</v>
      </c>
      <c r="C789" s="197" t="str">
        <f t="shared" si="790"/>
        <v>#REF!</v>
      </c>
      <c r="D789" s="197" t="str">
        <f t="shared" si="4"/>
        <v>#REF!</v>
      </c>
    </row>
    <row r="790" ht="15.75" customHeight="1">
      <c r="A790" s="197" t="str">
        <f t="shared" ref="A790:C790" si="791">#REF!</f>
        <v>#REF!</v>
      </c>
      <c r="B790" s="197" t="str">
        <f t="shared" si="791"/>
        <v>#REF!</v>
      </c>
      <c r="C790" s="197" t="str">
        <f t="shared" si="791"/>
        <v>#REF!</v>
      </c>
      <c r="D790" s="197" t="str">
        <f t="shared" si="4"/>
        <v>#REF!</v>
      </c>
    </row>
    <row r="791" ht="15.75" customHeight="1">
      <c r="A791" s="197" t="str">
        <f t="shared" ref="A791:C791" si="792">#REF!</f>
        <v>#REF!</v>
      </c>
      <c r="B791" s="197" t="str">
        <f t="shared" si="792"/>
        <v>#REF!</v>
      </c>
      <c r="C791" s="197" t="str">
        <f t="shared" si="792"/>
        <v>#REF!</v>
      </c>
      <c r="D791" s="197" t="str">
        <f t="shared" si="4"/>
        <v>#REF!</v>
      </c>
    </row>
    <row r="792" ht="15.75" customHeight="1">
      <c r="A792" s="197" t="str">
        <f t="shared" ref="A792:C792" si="793">#REF!</f>
        <v>#REF!</v>
      </c>
      <c r="B792" s="197" t="str">
        <f t="shared" si="793"/>
        <v>#REF!</v>
      </c>
      <c r="C792" s="197" t="str">
        <f t="shared" si="793"/>
        <v>#REF!</v>
      </c>
      <c r="D792" s="197" t="str">
        <f t="shared" si="4"/>
        <v>#REF!</v>
      </c>
    </row>
    <row r="793" ht="15.75" customHeight="1">
      <c r="A793" s="197" t="str">
        <f t="shared" ref="A793:C793" si="794">#REF!</f>
        <v>#REF!</v>
      </c>
      <c r="B793" s="197" t="str">
        <f t="shared" si="794"/>
        <v>#REF!</v>
      </c>
      <c r="C793" s="197" t="str">
        <f t="shared" si="794"/>
        <v>#REF!</v>
      </c>
      <c r="D793" s="197" t="str">
        <f t="shared" si="4"/>
        <v>#REF!</v>
      </c>
    </row>
    <row r="794" ht="15.75" customHeight="1">
      <c r="A794" s="197" t="str">
        <f t="shared" ref="A794:C794" si="795">#REF!</f>
        <v>#REF!</v>
      </c>
      <c r="B794" s="197" t="str">
        <f t="shared" si="795"/>
        <v>#REF!</v>
      </c>
      <c r="C794" s="197" t="str">
        <f t="shared" si="795"/>
        <v>#REF!</v>
      </c>
      <c r="D794" s="197" t="str">
        <f t="shared" si="4"/>
        <v>#REF!</v>
      </c>
    </row>
    <row r="795" ht="15.75" customHeight="1">
      <c r="A795" s="197" t="str">
        <f t="shared" ref="A795:C795" si="796">#REF!</f>
        <v>#REF!</v>
      </c>
      <c r="B795" s="197" t="str">
        <f t="shared" si="796"/>
        <v>#REF!</v>
      </c>
      <c r="C795" s="197" t="str">
        <f t="shared" si="796"/>
        <v>#REF!</v>
      </c>
      <c r="D795" s="197" t="str">
        <f t="shared" si="4"/>
        <v>#REF!</v>
      </c>
    </row>
    <row r="796" ht="15.75" customHeight="1">
      <c r="A796" s="197" t="str">
        <f t="shared" ref="A796:C796" si="797">#REF!</f>
        <v>#REF!</v>
      </c>
      <c r="B796" s="197" t="str">
        <f t="shared" si="797"/>
        <v>#REF!</v>
      </c>
      <c r="C796" s="197" t="str">
        <f t="shared" si="797"/>
        <v>#REF!</v>
      </c>
      <c r="D796" s="197" t="str">
        <f t="shared" si="4"/>
        <v>#REF!</v>
      </c>
    </row>
    <row r="797" ht="15.75" customHeight="1">
      <c r="A797" s="197" t="str">
        <f t="shared" ref="A797:C797" si="798">#REF!</f>
        <v>#REF!</v>
      </c>
      <c r="B797" s="197" t="str">
        <f t="shared" si="798"/>
        <v>#REF!</v>
      </c>
      <c r="C797" s="197" t="str">
        <f t="shared" si="798"/>
        <v>#REF!</v>
      </c>
      <c r="D797" s="197" t="str">
        <f t="shared" si="4"/>
        <v>#REF!</v>
      </c>
    </row>
    <row r="798" ht="15.75" customHeight="1">
      <c r="A798" s="197" t="str">
        <f t="shared" ref="A798:C798" si="799">#REF!</f>
        <v>#REF!</v>
      </c>
      <c r="B798" s="197" t="str">
        <f t="shared" si="799"/>
        <v>#REF!</v>
      </c>
      <c r="C798" s="197" t="str">
        <f t="shared" si="799"/>
        <v>#REF!</v>
      </c>
      <c r="D798" s="197" t="str">
        <f t="shared" si="4"/>
        <v>#REF!</v>
      </c>
    </row>
    <row r="799" ht="15.75" customHeight="1">
      <c r="A799" s="197" t="str">
        <f t="shared" ref="A799:C799" si="800">#REF!</f>
        <v>#REF!</v>
      </c>
      <c r="B799" s="197" t="str">
        <f t="shared" si="800"/>
        <v>#REF!</v>
      </c>
      <c r="C799" s="197" t="str">
        <f t="shared" si="800"/>
        <v>#REF!</v>
      </c>
      <c r="D799" s="197" t="str">
        <f t="shared" si="4"/>
        <v>#REF!</v>
      </c>
    </row>
    <row r="800" ht="15.75" customHeight="1">
      <c r="A800" s="197" t="str">
        <f t="shared" ref="A800:C800" si="801">#REF!</f>
        <v>#REF!</v>
      </c>
      <c r="B800" s="197" t="str">
        <f t="shared" si="801"/>
        <v>#REF!</v>
      </c>
      <c r="C800" s="197" t="str">
        <f t="shared" si="801"/>
        <v>#REF!</v>
      </c>
      <c r="D800" s="197" t="str">
        <f t="shared" si="4"/>
        <v>#REF!</v>
      </c>
    </row>
    <row r="801" ht="15.75" customHeight="1">
      <c r="A801" s="197" t="str">
        <f t="shared" ref="A801:C801" si="802">#REF!</f>
        <v>#REF!</v>
      </c>
      <c r="B801" s="197" t="str">
        <f t="shared" si="802"/>
        <v>#REF!</v>
      </c>
      <c r="C801" s="197" t="str">
        <f t="shared" si="802"/>
        <v>#REF!</v>
      </c>
      <c r="D801" s="197" t="str">
        <f t="shared" si="4"/>
        <v>#REF!</v>
      </c>
    </row>
    <row r="802" ht="15.75" customHeight="1">
      <c r="A802" s="197" t="str">
        <f t="shared" ref="A802:C802" si="803">#REF!</f>
        <v>#REF!</v>
      </c>
      <c r="B802" s="197" t="str">
        <f t="shared" si="803"/>
        <v>#REF!</v>
      </c>
      <c r="C802" s="197" t="str">
        <f t="shared" si="803"/>
        <v>#REF!</v>
      </c>
      <c r="D802" s="197" t="str">
        <f t="shared" si="4"/>
        <v>#REF!</v>
      </c>
    </row>
    <row r="803" ht="15.75" customHeight="1">
      <c r="A803" s="197" t="str">
        <f t="shared" ref="A803:C803" si="804">#REF!</f>
        <v>#REF!</v>
      </c>
      <c r="B803" s="197" t="str">
        <f t="shared" si="804"/>
        <v>#REF!</v>
      </c>
      <c r="C803" s="197" t="str">
        <f t="shared" si="804"/>
        <v>#REF!</v>
      </c>
      <c r="D803" s="197" t="str">
        <f t="shared" si="4"/>
        <v>#REF!</v>
      </c>
    </row>
    <row r="804" ht="15.75" customHeight="1">
      <c r="A804" s="197" t="str">
        <f t="shared" ref="A804:C804" si="805">#REF!</f>
        <v>#REF!</v>
      </c>
      <c r="B804" s="197" t="str">
        <f t="shared" si="805"/>
        <v>#REF!</v>
      </c>
      <c r="C804" s="197" t="str">
        <f t="shared" si="805"/>
        <v>#REF!</v>
      </c>
      <c r="D804" s="197" t="str">
        <f t="shared" si="4"/>
        <v>#REF!</v>
      </c>
    </row>
    <row r="805" ht="15.75" customHeight="1">
      <c r="A805" s="197" t="str">
        <f t="shared" ref="A805:C805" si="806">#REF!</f>
        <v>#REF!</v>
      </c>
      <c r="B805" s="197" t="str">
        <f t="shared" si="806"/>
        <v>#REF!</v>
      </c>
      <c r="C805" s="197" t="str">
        <f t="shared" si="806"/>
        <v>#REF!</v>
      </c>
      <c r="D805" s="197" t="str">
        <f t="shared" si="4"/>
        <v>#REF!</v>
      </c>
    </row>
    <row r="806" ht="15.75" customHeight="1">
      <c r="A806" s="197" t="str">
        <f t="shared" ref="A806:C806" si="807">#REF!</f>
        <v>#REF!</v>
      </c>
      <c r="B806" s="197" t="str">
        <f t="shared" si="807"/>
        <v>#REF!</v>
      </c>
      <c r="C806" s="197" t="str">
        <f t="shared" si="807"/>
        <v>#REF!</v>
      </c>
      <c r="D806" s="197" t="str">
        <f t="shared" si="4"/>
        <v>#REF!</v>
      </c>
    </row>
    <row r="807" ht="15.75" customHeight="1">
      <c r="A807" s="197" t="str">
        <f t="shared" ref="A807:C807" si="808">#REF!</f>
        <v>#REF!</v>
      </c>
      <c r="B807" s="197" t="str">
        <f t="shared" si="808"/>
        <v>#REF!</v>
      </c>
      <c r="C807" s="197" t="str">
        <f t="shared" si="808"/>
        <v>#REF!</v>
      </c>
      <c r="D807" s="197" t="str">
        <f t="shared" si="4"/>
        <v>#REF!</v>
      </c>
    </row>
    <row r="808" ht="15.75" customHeight="1">
      <c r="A808" s="197" t="str">
        <f t="shared" ref="A808:C808" si="809">#REF!</f>
        <v>#REF!</v>
      </c>
      <c r="B808" s="197" t="str">
        <f t="shared" si="809"/>
        <v>#REF!</v>
      </c>
      <c r="C808" s="197" t="str">
        <f t="shared" si="809"/>
        <v>#REF!</v>
      </c>
      <c r="D808" s="197" t="str">
        <f t="shared" si="4"/>
        <v>#REF!</v>
      </c>
    </row>
    <row r="809" ht="15.75" customHeight="1">
      <c r="A809" s="197" t="str">
        <f t="shared" ref="A809:C809" si="810">#REF!</f>
        <v>#REF!</v>
      </c>
      <c r="B809" s="197" t="str">
        <f t="shared" si="810"/>
        <v>#REF!</v>
      </c>
      <c r="C809" s="197" t="str">
        <f t="shared" si="810"/>
        <v>#REF!</v>
      </c>
      <c r="D809" s="197" t="str">
        <f t="shared" si="4"/>
        <v>#REF!</v>
      </c>
    </row>
    <row r="810" ht="15.75" customHeight="1">
      <c r="A810" s="197" t="str">
        <f t="shared" ref="A810:C810" si="811">#REF!</f>
        <v>#REF!</v>
      </c>
      <c r="B810" s="197" t="str">
        <f t="shared" si="811"/>
        <v>#REF!</v>
      </c>
      <c r="C810" s="197" t="str">
        <f t="shared" si="811"/>
        <v>#REF!</v>
      </c>
      <c r="D810" s="197" t="str">
        <f t="shared" si="4"/>
        <v>#REF!</v>
      </c>
    </row>
    <row r="811" ht="15.75" customHeight="1">
      <c r="A811" s="197" t="str">
        <f t="shared" ref="A811:C811" si="812">#REF!</f>
        <v>#REF!</v>
      </c>
      <c r="B811" s="197" t="str">
        <f t="shared" si="812"/>
        <v>#REF!</v>
      </c>
      <c r="C811" s="197" t="str">
        <f t="shared" si="812"/>
        <v>#REF!</v>
      </c>
      <c r="D811" s="197" t="str">
        <f t="shared" si="4"/>
        <v>#REF!</v>
      </c>
    </row>
    <row r="812" ht="15.75" customHeight="1">
      <c r="A812" s="197" t="str">
        <f t="shared" ref="A812:C812" si="813">#REF!</f>
        <v>#REF!</v>
      </c>
      <c r="B812" s="197" t="str">
        <f t="shared" si="813"/>
        <v>#REF!</v>
      </c>
      <c r="C812" s="197" t="str">
        <f t="shared" si="813"/>
        <v>#REF!</v>
      </c>
      <c r="D812" s="197" t="str">
        <f t="shared" si="4"/>
        <v>#REF!</v>
      </c>
    </row>
    <row r="813" ht="15.75" customHeight="1">
      <c r="A813" s="197" t="str">
        <f t="shared" ref="A813:C813" si="814">#REF!</f>
        <v>#REF!</v>
      </c>
      <c r="B813" s="197" t="str">
        <f t="shared" si="814"/>
        <v>#REF!</v>
      </c>
      <c r="C813" s="197" t="str">
        <f t="shared" si="814"/>
        <v>#REF!</v>
      </c>
      <c r="D813" s="197" t="str">
        <f t="shared" si="4"/>
        <v>#REF!</v>
      </c>
    </row>
    <row r="814" ht="15.75" customHeight="1">
      <c r="A814" s="197" t="str">
        <f t="shared" ref="A814:C814" si="815">#REF!</f>
        <v>#REF!</v>
      </c>
      <c r="B814" s="197" t="str">
        <f t="shared" si="815"/>
        <v>#REF!</v>
      </c>
      <c r="C814" s="197" t="str">
        <f t="shared" si="815"/>
        <v>#REF!</v>
      </c>
      <c r="D814" s="197" t="str">
        <f t="shared" si="4"/>
        <v>#REF!</v>
      </c>
    </row>
    <row r="815" ht="15.75" customHeight="1">
      <c r="A815" s="197" t="str">
        <f t="shared" ref="A815:C815" si="816">#REF!</f>
        <v>#REF!</v>
      </c>
      <c r="B815" s="197" t="str">
        <f t="shared" si="816"/>
        <v>#REF!</v>
      </c>
      <c r="C815" s="197" t="str">
        <f t="shared" si="816"/>
        <v>#REF!</v>
      </c>
      <c r="D815" s="197" t="str">
        <f t="shared" si="4"/>
        <v>#REF!</v>
      </c>
    </row>
    <row r="816" ht="15.75" customHeight="1">
      <c r="A816" s="197" t="str">
        <f t="shared" ref="A816:C816" si="817">#REF!</f>
        <v>#REF!</v>
      </c>
      <c r="B816" s="197" t="str">
        <f t="shared" si="817"/>
        <v>#REF!</v>
      </c>
      <c r="C816" s="197" t="str">
        <f t="shared" si="817"/>
        <v>#REF!</v>
      </c>
      <c r="D816" s="197" t="str">
        <f t="shared" si="4"/>
        <v>#REF!</v>
      </c>
    </row>
    <row r="817" ht="15.75" customHeight="1">
      <c r="A817" s="197" t="str">
        <f t="shared" ref="A817:C817" si="818">#REF!</f>
        <v>#REF!</v>
      </c>
      <c r="B817" s="197" t="str">
        <f t="shared" si="818"/>
        <v>#REF!</v>
      </c>
      <c r="C817" s="197" t="str">
        <f t="shared" si="818"/>
        <v>#REF!</v>
      </c>
      <c r="D817" s="197" t="str">
        <f t="shared" si="4"/>
        <v>#REF!</v>
      </c>
    </row>
    <row r="818" ht="15.75" customHeight="1">
      <c r="A818" s="197" t="str">
        <f t="shared" ref="A818:C818" si="819">#REF!</f>
        <v>#REF!</v>
      </c>
      <c r="B818" s="197" t="str">
        <f t="shared" si="819"/>
        <v>#REF!</v>
      </c>
      <c r="C818" s="197" t="str">
        <f t="shared" si="819"/>
        <v>#REF!</v>
      </c>
      <c r="D818" s="197" t="str">
        <f t="shared" si="4"/>
        <v>#REF!</v>
      </c>
    </row>
    <row r="819" ht="15.75" customHeight="1">
      <c r="A819" s="197" t="str">
        <f t="shared" ref="A819:C819" si="820">#REF!</f>
        <v>#REF!</v>
      </c>
      <c r="B819" s="197" t="str">
        <f t="shared" si="820"/>
        <v>#REF!</v>
      </c>
      <c r="C819" s="197" t="str">
        <f t="shared" si="820"/>
        <v>#REF!</v>
      </c>
      <c r="D819" s="197" t="str">
        <f t="shared" si="4"/>
        <v>#REF!</v>
      </c>
    </row>
    <row r="820" ht="15.75" customHeight="1">
      <c r="A820" s="197" t="str">
        <f t="shared" ref="A820:C820" si="821">#REF!</f>
        <v>#REF!</v>
      </c>
      <c r="B820" s="197" t="str">
        <f t="shared" si="821"/>
        <v>#REF!</v>
      </c>
      <c r="C820" s="197" t="str">
        <f t="shared" si="821"/>
        <v>#REF!</v>
      </c>
      <c r="D820" s="197" t="str">
        <f t="shared" si="4"/>
        <v>#REF!</v>
      </c>
    </row>
    <row r="821" ht="15.75" customHeight="1">
      <c r="A821" s="197" t="str">
        <f t="shared" ref="A821:C821" si="822">#REF!</f>
        <v>#REF!</v>
      </c>
      <c r="B821" s="197" t="str">
        <f t="shared" si="822"/>
        <v>#REF!</v>
      </c>
      <c r="C821" s="197" t="str">
        <f t="shared" si="822"/>
        <v>#REF!</v>
      </c>
      <c r="D821" s="197" t="str">
        <f t="shared" si="4"/>
        <v>#REF!</v>
      </c>
    </row>
    <row r="822" ht="15.75" customHeight="1">
      <c r="A822" s="197" t="str">
        <f t="shared" ref="A822:C822" si="823">#REF!</f>
        <v>#REF!</v>
      </c>
      <c r="B822" s="197" t="str">
        <f t="shared" si="823"/>
        <v>#REF!</v>
      </c>
      <c r="C822" s="197" t="str">
        <f t="shared" si="823"/>
        <v>#REF!</v>
      </c>
      <c r="D822" s="197" t="str">
        <f t="shared" si="4"/>
        <v>#REF!</v>
      </c>
    </row>
    <row r="823" ht="15.75" customHeight="1">
      <c r="A823" s="197" t="str">
        <f t="shared" ref="A823:C823" si="824">#REF!</f>
        <v>#REF!</v>
      </c>
      <c r="B823" s="197" t="str">
        <f t="shared" si="824"/>
        <v>#REF!</v>
      </c>
      <c r="C823" s="197" t="str">
        <f t="shared" si="824"/>
        <v>#REF!</v>
      </c>
      <c r="D823" s="197" t="str">
        <f t="shared" si="4"/>
        <v>#REF!</v>
      </c>
    </row>
    <row r="824" ht="15.75" customHeight="1">
      <c r="A824" s="197" t="str">
        <f t="shared" ref="A824:C824" si="825">#REF!</f>
        <v>#REF!</v>
      </c>
      <c r="B824" s="197" t="str">
        <f t="shared" si="825"/>
        <v>#REF!</v>
      </c>
      <c r="C824" s="197" t="str">
        <f t="shared" si="825"/>
        <v>#REF!</v>
      </c>
      <c r="D824" s="197" t="str">
        <f t="shared" si="4"/>
        <v>#REF!</v>
      </c>
    </row>
    <row r="825" ht="15.75" customHeight="1">
      <c r="A825" s="197" t="str">
        <f t="shared" ref="A825:C825" si="826">#REF!</f>
        <v>#REF!</v>
      </c>
      <c r="B825" s="197" t="str">
        <f t="shared" si="826"/>
        <v>#REF!</v>
      </c>
      <c r="C825" s="197" t="str">
        <f t="shared" si="826"/>
        <v>#REF!</v>
      </c>
      <c r="D825" s="197" t="str">
        <f t="shared" si="4"/>
        <v>#REF!</v>
      </c>
    </row>
    <row r="826" ht="15.75" customHeight="1">
      <c r="A826" s="197" t="str">
        <f t="shared" ref="A826:C826" si="827">#REF!</f>
        <v>#REF!</v>
      </c>
      <c r="B826" s="197" t="str">
        <f t="shared" si="827"/>
        <v>#REF!</v>
      </c>
      <c r="C826" s="197" t="str">
        <f t="shared" si="827"/>
        <v>#REF!</v>
      </c>
      <c r="D826" s="197" t="str">
        <f t="shared" si="4"/>
        <v>#REF!</v>
      </c>
    </row>
    <row r="827" ht="15.75" customHeight="1">
      <c r="A827" s="197" t="str">
        <f t="shared" ref="A827:C827" si="828">#REF!</f>
        <v>#REF!</v>
      </c>
      <c r="B827" s="197" t="str">
        <f t="shared" si="828"/>
        <v>#REF!</v>
      </c>
      <c r="C827" s="197" t="str">
        <f t="shared" si="828"/>
        <v>#REF!</v>
      </c>
      <c r="D827" s="197" t="str">
        <f t="shared" si="4"/>
        <v>#REF!</v>
      </c>
    </row>
    <row r="828" ht="15.75" customHeight="1">
      <c r="A828" s="197" t="str">
        <f t="shared" ref="A828:C828" si="829">#REF!</f>
        <v>#REF!</v>
      </c>
      <c r="B828" s="197" t="str">
        <f t="shared" si="829"/>
        <v>#REF!</v>
      </c>
      <c r="C828" s="197" t="str">
        <f t="shared" si="829"/>
        <v>#REF!</v>
      </c>
      <c r="D828" s="197" t="str">
        <f t="shared" si="4"/>
        <v>#REF!</v>
      </c>
    </row>
    <row r="829" ht="15.75" customHeight="1">
      <c r="A829" s="197" t="str">
        <f t="shared" ref="A829:C829" si="830">#REF!</f>
        <v>#REF!</v>
      </c>
      <c r="B829" s="197" t="str">
        <f t="shared" si="830"/>
        <v>#REF!</v>
      </c>
      <c r="C829" s="197" t="str">
        <f t="shared" si="830"/>
        <v>#REF!</v>
      </c>
      <c r="D829" s="197" t="str">
        <f t="shared" si="4"/>
        <v>#REF!</v>
      </c>
    </row>
    <row r="830" ht="15.75" customHeight="1">
      <c r="A830" s="197" t="str">
        <f t="shared" ref="A830:C830" si="831">#REF!</f>
        <v>#REF!</v>
      </c>
      <c r="B830" s="197" t="str">
        <f t="shared" si="831"/>
        <v>#REF!</v>
      </c>
      <c r="C830" s="197" t="str">
        <f t="shared" si="831"/>
        <v>#REF!</v>
      </c>
      <c r="D830" s="197" t="str">
        <f t="shared" si="4"/>
        <v>#REF!</v>
      </c>
    </row>
    <row r="831" ht="15.75" customHeight="1">
      <c r="A831" s="197" t="str">
        <f t="shared" ref="A831:C831" si="832">#REF!</f>
        <v>#REF!</v>
      </c>
      <c r="B831" s="197" t="str">
        <f t="shared" si="832"/>
        <v>#REF!</v>
      </c>
      <c r="C831" s="197" t="str">
        <f t="shared" si="832"/>
        <v>#REF!</v>
      </c>
      <c r="D831" s="197" t="str">
        <f t="shared" si="4"/>
        <v>#REF!</v>
      </c>
    </row>
    <row r="832" ht="15.75" customHeight="1">
      <c r="A832" s="197" t="str">
        <f t="shared" ref="A832:C832" si="833">#REF!</f>
        <v>#REF!</v>
      </c>
      <c r="B832" s="197" t="str">
        <f t="shared" si="833"/>
        <v>#REF!</v>
      </c>
      <c r="C832" s="197" t="str">
        <f t="shared" si="833"/>
        <v>#REF!</v>
      </c>
      <c r="D832" s="197" t="str">
        <f t="shared" si="4"/>
        <v>#REF!</v>
      </c>
    </row>
    <row r="833" ht="15.75" customHeight="1">
      <c r="A833" s="197" t="str">
        <f t="shared" ref="A833:C833" si="834">#REF!</f>
        <v>#REF!</v>
      </c>
      <c r="B833" s="197" t="str">
        <f t="shared" si="834"/>
        <v>#REF!</v>
      </c>
      <c r="C833" s="197" t="str">
        <f t="shared" si="834"/>
        <v>#REF!</v>
      </c>
      <c r="D833" s="197" t="str">
        <f t="shared" si="4"/>
        <v>#REF!</v>
      </c>
    </row>
    <row r="834" ht="15.75" customHeight="1">
      <c r="A834" s="197" t="str">
        <f t="shared" ref="A834:C834" si="835">#REF!</f>
        <v>#REF!</v>
      </c>
      <c r="B834" s="197" t="str">
        <f t="shared" si="835"/>
        <v>#REF!</v>
      </c>
      <c r="C834" s="197" t="str">
        <f t="shared" si="835"/>
        <v>#REF!</v>
      </c>
      <c r="D834" s="197" t="str">
        <f t="shared" si="4"/>
        <v>#REF!</v>
      </c>
    </row>
    <row r="835" ht="15.75" customHeight="1">
      <c r="A835" s="197" t="str">
        <f t="shared" ref="A835:C835" si="836">#REF!</f>
        <v>#REF!</v>
      </c>
      <c r="B835" s="197" t="str">
        <f t="shared" si="836"/>
        <v>#REF!</v>
      </c>
      <c r="C835" s="197" t="str">
        <f t="shared" si="836"/>
        <v>#REF!</v>
      </c>
      <c r="D835" s="197" t="str">
        <f t="shared" si="4"/>
        <v>#REF!</v>
      </c>
    </row>
    <row r="836" ht="15.75" customHeight="1">
      <c r="A836" s="197" t="str">
        <f t="shared" ref="A836:C836" si="837">#REF!</f>
        <v>#REF!</v>
      </c>
      <c r="B836" s="197" t="str">
        <f t="shared" si="837"/>
        <v>#REF!</v>
      </c>
      <c r="C836" s="197" t="str">
        <f t="shared" si="837"/>
        <v>#REF!</v>
      </c>
      <c r="D836" s="197" t="str">
        <f t="shared" si="4"/>
        <v>#REF!</v>
      </c>
    </row>
    <row r="837" ht="15.75" customHeight="1">
      <c r="A837" s="197" t="str">
        <f t="shared" ref="A837:C837" si="838">#REF!</f>
        <v>#REF!</v>
      </c>
      <c r="B837" s="197" t="str">
        <f t="shared" si="838"/>
        <v>#REF!</v>
      </c>
      <c r="C837" s="197" t="str">
        <f t="shared" si="838"/>
        <v>#REF!</v>
      </c>
      <c r="D837" s="197" t="str">
        <f t="shared" si="4"/>
        <v>#REF!</v>
      </c>
    </row>
    <row r="838" ht="15.75" customHeight="1">
      <c r="A838" s="197" t="str">
        <f t="shared" ref="A838:C838" si="839">#REF!</f>
        <v>#REF!</v>
      </c>
      <c r="B838" s="197" t="str">
        <f t="shared" si="839"/>
        <v>#REF!</v>
      </c>
      <c r="C838" s="197" t="str">
        <f t="shared" si="839"/>
        <v>#REF!</v>
      </c>
      <c r="D838" s="197" t="str">
        <f t="shared" si="4"/>
        <v>#REF!</v>
      </c>
    </row>
    <row r="839" ht="15.75" customHeight="1">
      <c r="A839" s="197" t="str">
        <f t="shared" ref="A839:C839" si="840">#REF!</f>
        <v>#REF!</v>
      </c>
      <c r="B839" s="197" t="str">
        <f t="shared" si="840"/>
        <v>#REF!</v>
      </c>
      <c r="C839" s="197" t="str">
        <f t="shared" si="840"/>
        <v>#REF!</v>
      </c>
      <c r="D839" s="197" t="str">
        <f t="shared" si="4"/>
        <v>#REF!</v>
      </c>
    </row>
    <row r="840" ht="15.75" customHeight="1">
      <c r="A840" s="197" t="str">
        <f t="shared" ref="A840:C840" si="841">#REF!</f>
        <v>#REF!</v>
      </c>
      <c r="B840" s="197" t="str">
        <f t="shared" si="841"/>
        <v>#REF!</v>
      </c>
      <c r="C840" s="197" t="str">
        <f t="shared" si="841"/>
        <v>#REF!</v>
      </c>
      <c r="D840" s="197" t="str">
        <f t="shared" si="4"/>
        <v>#REF!</v>
      </c>
    </row>
    <row r="841" ht="15.75" customHeight="1">
      <c r="A841" s="197" t="str">
        <f t="shared" ref="A841:C841" si="842">#REF!</f>
        <v>#REF!</v>
      </c>
      <c r="B841" s="197" t="str">
        <f t="shared" si="842"/>
        <v>#REF!</v>
      </c>
      <c r="C841" s="197" t="str">
        <f t="shared" si="842"/>
        <v>#REF!</v>
      </c>
      <c r="D841" s="197" t="str">
        <f t="shared" si="4"/>
        <v>#REF!</v>
      </c>
    </row>
    <row r="842" ht="15.75" customHeight="1">
      <c r="A842" s="197" t="str">
        <f t="shared" ref="A842:C842" si="843">#REF!</f>
        <v>#REF!</v>
      </c>
      <c r="B842" s="197" t="str">
        <f t="shared" si="843"/>
        <v>#REF!</v>
      </c>
      <c r="C842" s="197" t="str">
        <f t="shared" si="843"/>
        <v>#REF!</v>
      </c>
      <c r="D842" s="197" t="str">
        <f t="shared" si="4"/>
        <v>#REF!</v>
      </c>
    </row>
    <row r="843" ht="15.75" customHeight="1">
      <c r="A843" s="197" t="str">
        <f t="shared" ref="A843:C843" si="844">#REF!</f>
        <v>#REF!</v>
      </c>
      <c r="B843" s="197" t="str">
        <f t="shared" si="844"/>
        <v>#REF!</v>
      </c>
      <c r="C843" s="197" t="str">
        <f t="shared" si="844"/>
        <v>#REF!</v>
      </c>
      <c r="D843" s="197" t="str">
        <f t="shared" si="4"/>
        <v>#REF!</v>
      </c>
    </row>
    <row r="844" ht="15.75" customHeight="1">
      <c r="A844" s="197" t="str">
        <f t="shared" ref="A844:C844" si="845">#REF!</f>
        <v>#REF!</v>
      </c>
      <c r="B844" s="197" t="str">
        <f t="shared" si="845"/>
        <v>#REF!</v>
      </c>
      <c r="C844" s="197" t="str">
        <f t="shared" si="845"/>
        <v>#REF!</v>
      </c>
      <c r="D844" s="197" t="str">
        <f t="shared" si="4"/>
        <v>#REF!</v>
      </c>
    </row>
    <row r="845" ht="15.75" customHeight="1">
      <c r="A845" s="197" t="str">
        <f t="shared" ref="A845:C845" si="846">#REF!</f>
        <v>#REF!</v>
      </c>
      <c r="B845" s="197" t="str">
        <f t="shared" si="846"/>
        <v>#REF!</v>
      </c>
      <c r="C845" s="197" t="str">
        <f t="shared" si="846"/>
        <v>#REF!</v>
      </c>
      <c r="D845" s="197" t="str">
        <f t="shared" si="4"/>
        <v>#REF!</v>
      </c>
    </row>
    <row r="846" ht="15.75" customHeight="1">
      <c r="A846" s="197" t="str">
        <f t="shared" ref="A846:C846" si="847">#REF!</f>
        <v>#REF!</v>
      </c>
      <c r="B846" s="197" t="str">
        <f t="shared" si="847"/>
        <v>#REF!</v>
      </c>
      <c r="C846" s="197" t="str">
        <f t="shared" si="847"/>
        <v>#REF!</v>
      </c>
      <c r="D846" s="197" t="str">
        <f t="shared" si="4"/>
        <v>#REF!</v>
      </c>
    </row>
    <row r="847" ht="15.75" customHeight="1">
      <c r="A847" s="197" t="str">
        <f t="shared" ref="A847:C847" si="848">#REF!</f>
        <v>#REF!</v>
      </c>
      <c r="B847" s="197" t="str">
        <f t="shared" si="848"/>
        <v>#REF!</v>
      </c>
      <c r="C847" s="197" t="str">
        <f t="shared" si="848"/>
        <v>#REF!</v>
      </c>
      <c r="D847" s="197" t="str">
        <f t="shared" si="4"/>
        <v>#REF!</v>
      </c>
    </row>
    <row r="848" ht="15.75" customHeight="1">
      <c r="A848" s="197" t="str">
        <f t="shared" ref="A848:C848" si="849">#REF!</f>
        <v>#REF!</v>
      </c>
      <c r="B848" s="197" t="str">
        <f t="shared" si="849"/>
        <v>#REF!</v>
      </c>
      <c r="C848" s="197" t="str">
        <f t="shared" si="849"/>
        <v>#REF!</v>
      </c>
      <c r="D848" s="197" t="str">
        <f t="shared" si="4"/>
        <v>#REF!</v>
      </c>
    </row>
    <row r="849" ht="15.75" customHeight="1">
      <c r="A849" s="197" t="str">
        <f t="shared" ref="A849:C849" si="850">#REF!</f>
        <v>#REF!</v>
      </c>
      <c r="B849" s="197" t="str">
        <f t="shared" si="850"/>
        <v>#REF!</v>
      </c>
      <c r="C849" s="197" t="str">
        <f t="shared" si="850"/>
        <v>#REF!</v>
      </c>
      <c r="D849" s="197" t="str">
        <f t="shared" si="4"/>
        <v>#REF!</v>
      </c>
    </row>
    <row r="850" ht="15.75" customHeight="1">
      <c r="A850" s="197" t="str">
        <f t="shared" ref="A850:C850" si="851">#REF!</f>
        <v>#REF!</v>
      </c>
      <c r="B850" s="197" t="str">
        <f t="shared" si="851"/>
        <v>#REF!</v>
      </c>
      <c r="C850" s="197" t="str">
        <f t="shared" si="851"/>
        <v>#REF!</v>
      </c>
      <c r="D850" s="197" t="str">
        <f t="shared" si="4"/>
        <v>#REF!</v>
      </c>
    </row>
    <row r="851" ht="15.75" customHeight="1">
      <c r="A851" s="197" t="str">
        <f t="shared" ref="A851:C851" si="852">#REF!</f>
        <v>#REF!</v>
      </c>
      <c r="B851" s="197" t="str">
        <f t="shared" si="852"/>
        <v>#REF!</v>
      </c>
      <c r="C851" s="197" t="str">
        <f t="shared" si="852"/>
        <v>#REF!</v>
      </c>
      <c r="D851" s="197" t="str">
        <f t="shared" si="4"/>
        <v>#REF!</v>
      </c>
    </row>
    <row r="852" ht="15.75" customHeight="1">
      <c r="A852" s="197" t="str">
        <f t="shared" ref="A852:C852" si="853">#REF!</f>
        <v>#REF!</v>
      </c>
      <c r="B852" s="197" t="str">
        <f t="shared" si="853"/>
        <v>#REF!</v>
      </c>
      <c r="C852" s="197" t="str">
        <f t="shared" si="853"/>
        <v>#REF!</v>
      </c>
      <c r="D852" s="197" t="str">
        <f t="shared" si="4"/>
        <v>#REF!</v>
      </c>
    </row>
    <row r="853" ht="15.75" customHeight="1">
      <c r="A853" s="197" t="str">
        <f t="shared" ref="A853:C853" si="854">#REF!</f>
        <v>#REF!</v>
      </c>
      <c r="B853" s="197" t="str">
        <f t="shared" si="854"/>
        <v>#REF!</v>
      </c>
      <c r="C853" s="197" t="str">
        <f t="shared" si="854"/>
        <v>#REF!</v>
      </c>
      <c r="D853" s="197" t="str">
        <f t="shared" si="4"/>
        <v>#REF!</v>
      </c>
    </row>
    <row r="854" ht="15.75" customHeight="1">
      <c r="A854" s="197" t="str">
        <f t="shared" ref="A854:C854" si="855">#REF!</f>
        <v>#REF!</v>
      </c>
      <c r="B854" s="197" t="str">
        <f t="shared" si="855"/>
        <v>#REF!</v>
      </c>
      <c r="C854" s="197" t="str">
        <f t="shared" si="855"/>
        <v>#REF!</v>
      </c>
      <c r="D854" s="197" t="str">
        <f t="shared" si="4"/>
        <v>#REF!</v>
      </c>
    </row>
    <row r="855" ht="15.75" customHeight="1">
      <c r="A855" s="197" t="str">
        <f t="shared" ref="A855:C855" si="856">#REF!</f>
        <v>#REF!</v>
      </c>
      <c r="B855" s="197" t="str">
        <f t="shared" si="856"/>
        <v>#REF!</v>
      </c>
      <c r="C855" s="197" t="str">
        <f t="shared" si="856"/>
        <v>#REF!</v>
      </c>
      <c r="D855" s="197" t="str">
        <f t="shared" si="4"/>
        <v>#REF!</v>
      </c>
    </row>
    <row r="856" ht="15.75" customHeight="1">
      <c r="A856" s="197" t="str">
        <f t="shared" ref="A856:C856" si="857">#REF!</f>
        <v>#REF!</v>
      </c>
      <c r="B856" s="197" t="str">
        <f t="shared" si="857"/>
        <v>#REF!</v>
      </c>
      <c r="C856" s="197" t="str">
        <f t="shared" si="857"/>
        <v>#REF!</v>
      </c>
      <c r="D856" s="197" t="str">
        <f t="shared" si="4"/>
        <v>#REF!</v>
      </c>
    </row>
    <row r="857" ht="15.75" customHeight="1">
      <c r="A857" s="197" t="str">
        <f t="shared" ref="A857:C857" si="858">#REF!</f>
        <v>#REF!</v>
      </c>
      <c r="B857" s="197" t="str">
        <f t="shared" si="858"/>
        <v>#REF!</v>
      </c>
      <c r="C857" s="197" t="str">
        <f t="shared" si="858"/>
        <v>#REF!</v>
      </c>
      <c r="D857" s="197" t="str">
        <f t="shared" si="4"/>
        <v>#REF!</v>
      </c>
    </row>
    <row r="858" ht="15.75" customHeight="1">
      <c r="A858" s="197" t="str">
        <f t="shared" ref="A858:C858" si="859">#REF!</f>
        <v>#REF!</v>
      </c>
      <c r="B858" s="197" t="str">
        <f t="shared" si="859"/>
        <v>#REF!</v>
      </c>
      <c r="C858" s="197" t="str">
        <f t="shared" si="859"/>
        <v>#REF!</v>
      </c>
      <c r="D858" s="197" t="str">
        <f t="shared" si="4"/>
        <v>#REF!</v>
      </c>
    </row>
    <row r="859" ht="15.75" customHeight="1">
      <c r="A859" s="197" t="str">
        <f t="shared" ref="A859:C859" si="860">#REF!</f>
        <v>#REF!</v>
      </c>
      <c r="B859" s="197" t="str">
        <f t="shared" si="860"/>
        <v>#REF!</v>
      </c>
      <c r="C859" s="197" t="str">
        <f t="shared" si="860"/>
        <v>#REF!</v>
      </c>
      <c r="D859" s="197" t="str">
        <f t="shared" si="4"/>
        <v>#REF!</v>
      </c>
    </row>
    <row r="860" ht="15.75" customHeight="1">
      <c r="A860" s="197" t="str">
        <f t="shared" ref="A860:C860" si="861">#REF!</f>
        <v>#REF!</v>
      </c>
      <c r="B860" s="197" t="str">
        <f t="shared" si="861"/>
        <v>#REF!</v>
      </c>
      <c r="C860" s="197" t="str">
        <f t="shared" si="861"/>
        <v>#REF!</v>
      </c>
      <c r="D860" s="197" t="str">
        <f t="shared" si="4"/>
        <v>#REF!</v>
      </c>
    </row>
    <row r="861" ht="15.75" customHeight="1">
      <c r="A861" s="197" t="str">
        <f t="shared" ref="A861:C861" si="862">#REF!</f>
        <v>#REF!</v>
      </c>
      <c r="B861" s="197" t="str">
        <f t="shared" si="862"/>
        <v>#REF!</v>
      </c>
      <c r="C861" s="197" t="str">
        <f t="shared" si="862"/>
        <v>#REF!</v>
      </c>
      <c r="D861" s="197" t="str">
        <f t="shared" si="4"/>
        <v>#REF!</v>
      </c>
    </row>
    <row r="862" ht="15.75" customHeight="1">
      <c r="A862" s="197" t="str">
        <f t="shared" ref="A862:C862" si="863">#REF!</f>
        <v>#REF!</v>
      </c>
      <c r="B862" s="197" t="str">
        <f t="shared" si="863"/>
        <v>#REF!</v>
      </c>
      <c r="C862" s="197" t="str">
        <f t="shared" si="863"/>
        <v>#REF!</v>
      </c>
      <c r="D862" s="197" t="str">
        <f t="shared" si="4"/>
        <v>#REF!</v>
      </c>
    </row>
    <row r="863" ht="15.75" customHeight="1">
      <c r="A863" s="197" t="str">
        <f t="shared" ref="A863:C863" si="864">#REF!</f>
        <v>#REF!</v>
      </c>
      <c r="B863" s="197" t="str">
        <f t="shared" si="864"/>
        <v>#REF!</v>
      </c>
      <c r="C863" s="197" t="str">
        <f t="shared" si="864"/>
        <v>#REF!</v>
      </c>
      <c r="D863" s="197" t="str">
        <f t="shared" si="4"/>
        <v>#REF!</v>
      </c>
    </row>
    <row r="864" ht="15.75" customHeight="1">
      <c r="A864" s="197" t="str">
        <f t="shared" ref="A864:C864" si="865">#REF!</f>
        <v>#REF!</v>
      </c>
      <c r="B864" s="197" t="str">
        <f t="shared" si="865"/>
        <v>#REF!</v>
      </c>
      <c r="C864" s="197" t="str">
        <f t="shared" si="865"/>
        <v>#REF!</v>
      </c>
      <c r="D864" s="197" t="str">
        <f t="shared" si="4"/>
        <v>#REF!</v>
      </c>
    </row>
    <row r="865" ht="15.75" customHeight="1">
      <c r="A865" s="197" t="str">
        <f t="shared" ref="A865:C865" si="866">#REF!</f>
        <v>#REF!</v>
      </c>
      <c r="B865" s="197" t="str">
        <f t="shared" si="866"/>
        <v>#REF!</v>
      </c>
      <c r="C865" s="197" t="str">
        <f t="shared" si="866"/>
        <v>#REF!</v>
      </c>
      <c r="D865" s="197" t="str">
        <f t="shared" si="4"/>
        <v>#REF!</v>
      </c>
    </row>
    <row r="866" ht="15.75" customHeight="1">
      <c r="A866" s="197" t="str">
        <f t="shared" ref="A866:C866" si="867">#REF!</f>
        <v>#REF!</v>
      </c>
      <c r="B866" s="197" t="str">
        <f t="shared" si="867"/>
        <v>#REF!</v>
      </c>
      <c r="C866" s="197" t="str">
        <f t="shared" si="867"/>
        <v>#REF!</v>
      </c>
      <c r="D866" s="197" t="str">
        <f t="shared" si="4"/>
        <v>#REF!</v>
      </c>
    </row>
    <row r="867" ht="15.75" customHeight="1">
      <c r="A867" s="197" t="str">
        <f t="shared" ref="A867:C867" si="868">#REF!</f>
        <v>#REF!</v>
      </c>
      <c r="B867" s="197" t="str">
        <f t="shared" si="868"/>
        <v>#REF!</v>
      </c>
      <c r="C867" s="197" t="str">
        <f t="shared" si="868"/>
        <v>#REF!</v>
      </c>
      <c r="D867" s="197" t="str">
        <f t="shared" si="4"/>
        <v>#REF!</v>
      </c>
    </row>
    <row r="868" ht="15.75" customHeight="1">
      <c r="A868" s="197" t="str">
        <f t="shared" ref="A868:C868" si="869">#REF!</f>
        <v>#REF!</v>
      </c>
      <c r="B868" s="197" t="str">
        <f t="shared" si="869"/>
        <v>#REF!</v>
      </c>
      <c r="C868" s="197" t="str">
        <f t="shared" si="869"/>
        <v>#REF!</v>
      </c>
      <c r="D868" s="197" t="str">
        <f t="shared" si="4"/>
        <v>#REF!</v>
      </c>
    </row>
    <row r="869" ht="15.75" customHeight="1">
      <c r="A869" s="197" t="str">
        <f t="shared" ref="A869:C869" si="870">#REF!</f>
        <v>#REF!</v>
      </c>
      <c r="B869" s="197" t="str">
        <f t="shared" si="870"/>
        <v>#REF!</v>
      </c>
      <c r="C869" s="197" t="str">
        <f t="shared" si="870"/>
        <v>#REF!</v>
      </c>
      <c r="D869" s="197" t="str">
        <f t="shared" si="4"/>
        <v>#REF!</v>
      </c>
    </row>
    <row r="870" ht="15.75" customHeight="1">
      <c r="A870" s="197" t="str">
        <f t="shared" ref="A870:C870" si="871">#REF!</f>
        <v>#REF!</v>
      </c>
      <c r="B870" s="197" t="str">
        <f t="shared" si="871"/>
        <v>#REF!</v>
      </c>
      <c r="C870" s="197" t="str">
        <f t="shared" si="871"/>
        <v>#REF!</v>
      </c>
      <c r="D870" s="197" t="str">
        <f t="shared" si="4"/>
        <v>#REF!</v>
      </c>
    </row>
    <row r="871" ht="15.75" customHeight="1">
      <c r="A871" s="197" t="str">
        <f t="shared" ref="A871:C871" si="872">#REF!</f>
        <v>#REF!</v>
      </c>
      <c r="B871" s="197" t="str">
        <f t="shared" si="872"/>
        <v>#REF!</v>
      </c>
      <c r="C871" s="197" t="str">
        <f t="shared" si="872"/>
        <v>#REF!</v>
      </c>
      <c r="D871" s="197" t="str">
        <f t="shared" si="4"/>
        <v>#REF!</v>
      </c>
    </row>
    <row r="872" ht="15.75" customHeight="1">
      <c r="A872" s="197" t="str">
        <f t="shared" ref="A872:C872" si="873">#REF!</f>
        <v>#REF!</v>
      </c>
      <c r="B872" s="197" t="str">
        <f t="shared" si="873"/>
        <v>#REF!</v>
      </c>
      <c r="C872" s="197" t="str">
        <f t="shared" si="873"/>
        <v>#REF!</v>
      </c>
      <c r="D872" s="197" t="str">
        <f t="shared" si="4"/>
        <v>#REF!</v>
      </c>
    </row>
    <row r="873" ht="15.75" customHeight="1">
      <c r="A873" s="197" t="str">
        <f t="shared" ref="A873:C873" si="874">#REF!</f>
        <v>#REF!</v>
      </c>
      <c r="B873" s="197" t="str">
        <f t="shared" si="874"/>
        <v>#REF!</v>
      </c>
      <c r="C873" s="197" t="str">
        <f t="shared" si="874"/>
        <v>#REF!</v>
      </c>
      <c r="D873" s="197" t="str">
        <f t="shared" si="4"/>
        <v>#REF!</v>
      </c>
    </row>
    <row r="874" ht="15.75" customHeight="1">
      <c r="A874" s="197" t="str">
        <f t="shared" ref="A874:C874" si="875">#REF!</f>
        <v>#REF!</v>
      </c>
      <c r="B874" s="197" t="str">
        <f t="shared" si="875"/>
        <v>#REF!</v>
      </c>
      <c r="C874" s="197" t="str">
        <f t="shared" si="875"/>
        <v>#REF!</v>
      </c>
      <c r="D874" s="197" t="str">
        <f t="shared" si="4"/>
        <v>#REF!</v>
      </c>
    </row>
    <row r="875" ht="15.75" customHeight="1">
      <c r="A875" s="197" t="str">
        <f t="shared" ref="A875:C875" si="876">#REF!</f>
        <v>#REF!</v>
      </c>
      <c r="B875" s="197" t="str">
        <f t="shared" si="876"/>
        <v>#REF!</v>
      </c>
      <c r="C875" s="197" t="str">
        <f t="shared" si="876"/>
        <v>#REF!</v>
      </c>
      <c r="D875" s="197" t="str">
        <f t="shared" si="4"/>
        <v>#REF!</v>
      </c>
    </row>
    <row r="876" ht="15.75" customHeight="1">
      <c r="A876" s="197" t="str">
        <f t="shared" ref="A876:C876" si="877">#REF!</f>
        <v>#REF!</v>
      </c>
      <c r="B876" s="197" t="str">
        <f t="shared" si="877"/>
        <v>#REF!</v>
      </c>
      <c r="C876" s="197" t="str">
        <f t="shared" si="877"/>
        <v>#REF!</v>
      </c>
      <c r="D876" s="197" t="str">
        <f t="shared" si="4"/>
        <v>#REF!</v>
      </c>
    </row>
    <row r="877" ht="15.75" customHeight="1">
      <c r="A877" s="197" t="str">
        <f t="shared" ref="A877:C877" si="878">#REF!</f>
        <v>#REF!</v>
      </c>
      <c r="B877" s="197" t="str">
        <f t="shared" si="878"/>
        <v>#REF!</v>
      </c>
      <c r="C877" s="197" t="str">
        <f t="shared" si="878"/>
        <v>#REF!</v>
      </c>
      <c r="D877" s="197" t="str">
        <f t="shared" si="4"/>
        <v>#REF!</v>
      </c>
    </row>
    <row r="878" ht="15.75" customHeight="1">
      <c r="A878" s="197" t="str">
        <f t="shared" ref="A878:C878" si="879">#REF!</f>
        <v>#REF!</v>
      </c>
      <c r="B878" s="197" t="str">
        <f t="shared" si="879"/>
        <v>#REF!</v>
      </c>
      <c r="C878" s="197" t="str">
        <f t="shared" si="879"/>
        <v>#REF!</v>
      </c>
      <c r="D878" s="197" t="str">
        <f t="shared" si="4"/>
        <v>#REF!</v>
      </c>
    </row>
    <row r="879" ht="15.75" customHeight="1">
      <c r="A879" s="197" t="str">
        <f t="shared" ref="A879:C879" si="880">#REF!</f>
        <v>#REF!</v>
      </c>
      <c r="B879" s="197" t="str">
        <f t="shared" si="880"/>
        <v>#REF!</v>
      </c>
      <c r="C879" s="197" t="str">
        <f t="shared" si="880"/>
        <v>#REF!</v>
      </c>
      <c r="D879" s="197" t="str">
        <f t="shared" si="4"/>
        <v>#REF!</v>
      </c>
    </row>
    <row r="880" ht="15.75" customHeight="1">
      <c r="A880" s="197" t="str">
        <f t="shared" ref="A880:C880" si="881">#REF!</f>
        <v>#REF!</v>
      </c>
      <c r="B880" s="197" t="str">
        <f t="shared" si="881"/>
        <v>#REF!</v>
      </c>
      <c r="C880" s="197" t="str">
        <f t="shared" si="881"/>
        <v>#REF!</v>
      </c>
      <c r="D880" s="197" t="str">
        <f t="shared" si="4"/>
        <v>#REF!</v>
      </c>
    </row>
    <row r="881" ht="15.75" customHeight="1">
      <c r="A881" s="197" t="str">
        <f t="shared" ref="A881:C881" si="882">#REF!</f>
        <v>#REF!</v>
      </c>
      <c r="B881" s="197" t="str">
        <f t="shared" si="882"/>
        <v>#REF!</v>
      </c>
      <c r="C881" s="197" t="str">
        <f t="shared" si="882"/>
        <v>#REF!</v>
      </c>
      <c r="D881" s="197" t="str">
        <f t="shared" si="4"/>
        <v>#REF!</v>
      </c>
    </row>
    <row r="882" ht="15.75" customHeight="1">
      <c r="A882" s="197" t="str">
        <f t="shared" ref="A882:C882" si="883">#REF!</f>
        <v>#REF!</v>
      </c>
      <c r="B882" s="197" t="str">
        <f t="shared" si="883"/>
        <v>#REF!</v>
      </c>
      <c r="C882" s="197" t="str">
        <f t="shared" si="883"/>
        <v>#REF!</v>
      </c>
      <c r="D882" s="197" t="str">
        <f t="shared" si="4"/>
        <v>#REF!</v>
      </c>
    </row>
    <row r="883" ht="15.75" customHeight="1">
      <c r="A883" s="197" t="str">
        <f t="shared" ref="A883:C883" si="884">#REF!</f>
        <v>#REF!</v>
      </c>
      <c r="B883" s="197" t="str">
        <f t="shared" si="884"/>
        <v>#REF!</v>
      </c>
      <c r="C883" s="197" t="str">
        <f t="shared" si="884"/>
        <v>#REF!</v>
      </c>
      <c r="D883" s="197" t="str">
        <f t="shared" si="4"/>
        <v>#REF!</v>
      </c>
    </row>
    <row r="884" ht="15.75" customHeight="1">
      <c r="A884" s="197" t="str">
        <f t="shared" ref="A884:C884" si="885">#REF!</f>
        <v>#REF!</v>
      </c>
      <c r="B884" s="197" t="str">
        <f t="shared" si="885"/>
        <v>#REF!</v>
      </c>
      <c r="C884" s="197" t="str">
        <f t="shared" si="885"/>
        <v>#REF!</v>
      </c>
      <c r="D884" s="197" t="str">
        <f t="shared" si="4"/>
        <v>#REF!</v>
      </c>
    </row>
    <row r="885" ht="15.75" customHeight="1">
      <c r="A885" s="197" t="str">
        <f t="shared" ref="A885:C885" si="886">#REF!</f>
        <v>#REF!</v>
      </c>
      <c r="B885" s="197" t="str">
        <f t="shared" si="886"/>
        <v>#REF!</v>
      </c>
      <c r="C885" s="197" t="str">
        <f t="shared" si="886"/>
        <v>#REF!</v>
      </c>
      <c r="D885" s="197" t="str">
        <f t="shared" si="4"/>
        <v>#REF!</v>
      </c>
    </row>
    <row r="886" ht="15.75" customHeight="1">
      <c r="A886" s="197" t="str">
        <f t="shared" ref="A886:C886" si="887">#REF!</f>
        <v>#REF!</v>
      </c>
      <c r="B886" s="197" t="str">
        <f t="shared" si="887"/>
        <v>#REF!</v>
      </c>
      <c r="C886" s="197" t="str">
        <f t="shared" si="887"/>
        <v>#REF!</v>
      </c>
      <c r="D886" s="197" t="str">
        <f t="shared" si="4"/>
        <v>#REF!</v>
      </c>
    </row>
    <row r="887" ht="15.75" customHeight="1">
      <c r="A887" s="197" t="str">
        <f t="shared" ref="A887:C887" si="888">#REF!</f>
        <v>#REF!</v>
      </c>
      <c r="B887" s="197" t="str">
        <f t="shared" si="888"/>
        <v>#REF!</v>
      </c>
      <c r="C887" s="197" t="str">
        <f t="shared" si="888"/>
        <v>#REF!</v>
      </c>
      <c r="D887" s="197" t="str">
        <f t="shared" si="4"/>
        <v>#REF!</v>
      </c>
    </row>
    <row r="888" ht="15.75" customHeight="1">
      <c r="A888" s="197" t="str">
        <f t="shared" ref="A888:C888" si="889">#REF!</f>
        <v>#REF!</v>
      </c>
      <c r="B888" s="197" t="str">
        <f t="shared" si="889"/>
        <v>#REF!</v>
      </c>
      <c r="C888" s="197" t="str">
        <f t="shared" si="889"/>
        <v>#REF!</v>
      </c>
      <c r="D888" s="197" t="str">
        <f t="shared" si="4"/>
        <v>#REF!</v>
      </c>
    </row>
    <row r="889" ht="15.75" customHeight="1">
      <c r="A889" s="197" t="str">
        <f t="shared" ref="A889:C889" si="890">#REF!</f>
        <v>#REF!</v>
      </c>
      <c r="B889" s="197" t="str">
        <f t="shared" si="890"/>
        <v>#REF!</v>
      </c>
      <c r="C889" s="197" t="str">
        <f t="shared" si="890"/>
        <v>#REF!</v>
      </c>
      <c r="D889" s="197" t="str">
        <f t="shared" si="4"/>
        <v>#REF!</v>
      </c>
    </row>
    <row r="890" ht="15.75" customHeight="1">
      <c r="A890" s="197" t="str">
        <f t="shared" ref="A890:C890" si="891">#REF!</f>
        <v>#REF!</v>
      </c>
      <c r="B890" s="197" t="str">
        <f t="shared" si="891"/>
        <v>#REF!</v>
      </c>
      <c r="C890" s="197" t="str">
        <f t="shared" si="891"/>
        <v>#REF!</v>
      </c>
      <c r="D890" s="197" t="str">
        <f t="shared" si="4"/>
        <v>#REF!</v>
      </c>
    </row>
    <row r="891" ht="15.75" customHeight="1">
      <c r="A891" s="197" t="str">
        <f t="shared" ref="A891:C891" si="892">#REF!</f>
        <v>#REF!</v>
      </c>
      <c r="B891" s="197" t="str">
        <f t="shared" si="892"/>
        <v>#REF!</v>
      </c>
      <c r="C891" s="197" t="str">
        <f t="shared" si="892"/>
        <v>#REF!</v>
      </c>
      <c r="D891" s="197" t="str">
        <f t="shared" si="4"/>
        <v>#REF!</v>
      </c>
    </row>
    <row r="892" ht="15.75" customHeight="1">
      <c r="A892" s="197" t="str">
        <f t="shared" ref="A892:C892" si="893">#REF!</f>
        <v>#REF!</v>
      </c>
      <c r="B892" s="197" t="str">
        <f t="shared" si="893"/>
        <v>#REF!</v>
      </c>
      <c r="C892" s="197" t="str">
        <f t="shared" si="893"/>
        <v>#REF!</v>
      </c>
      <c r="D892" s="197" t="str">
        <f t="shared" si="4"/>
        <v>#REF!</v>
      </c>
    </row>
    <row r="893" ht="15.75" customHeight="1">
      <c r="A893" s="197" t="str">
        <f t="shared" ref="A893:C893" si="894">#REF!</f>
        <v>#REF!</v>
      </c>
      <c r="B893" s="197" t="str">
        <f t="shared" si="894"/>
        <v>#REF!</v>
      </c>
      <c r="C893" s="197" t="str">
        <f t="shared" si="894"/>
        <v>#REF!</v>
      </c>
      <c r="D893" s="197" t="str">
        <f t="shared" si="4"/>
        <v>#REF!</v>
      </c>
    </row>
    <row r="894" ht="15.75" customHeight="1">
      <c r="A894" s="197" t="str">
        <f t="shared" ref="A894:C894" si="895">#REF!</f>
        <v>#REF!</v>
      </c>
      <c r="B894" s="197" t="str">
        <f t="shared" si="895"/>
        <v>#REF!</v>
      </c>
      <c r="C894" s="197" t="str">
        <f t="shared" si="895"/>
        <v>#REF!</v>
      </c>
      <c r="D894" s="197" t="str">
        <f t="shared" si="4"/>
        <v>#REF!</v>
      </c>
    </row>
    <row r="895" ht="15.75" customHeight="1">
      <c r="A895" s="197" t="str">
        <f t="shared" ref="A895:C895" si="896">#REF!</f>
        <v>#REF!</v>
      </c>
      <c r="B895" s="197" t="str">
        <f t="shared" si="896"/>
        <v>#REF!</v>
      </c>
      <c r="C895" s="197" t="str">
        <f t="shared" si="896"/>
        <v>#REF!</v>
      </c>
      <c r="D895" s="197" t="str">
        <f t="shared" si="4"/>
        <v>#REF!</v>
      </c>
    </row>
    <row r="896" ht="15.75" customHeight="1">
      <c r="A896" s="197" t="str">
        <f t="shared" ref="A896:C896" si="897">#REF!</f>
        <v>#REF!</v>
      </c>
      <c r="B896" s="197" t="str">
        <f t="shared" si="897"/>
        <v>#REF!</v>
      </c>
      <c r="C896" s="197" t="str">
        <f t="shared" si="897"/>
        <v>#REF!</v>
      </c>
      <c r="D896" s="197" t="str">
        <f t="shared" si="4"/>
        <v>#REF!</v>
      </c>
    </row>
    <row r="897" ht="15.75" customHeight="1">
      <c r="A897" s="197" t="str">
        <f t="shared" ref="A897:C897" si="898">#REF!</f>
        <v>#REF!</v>
      </c>
      <c r="B897" s="197" t="str">
        <f t="shared" si="898"/>
        <v>#REF!</v>
      </c>
      <c r="C897" s="197" t="str">
        <f t="shared" si="898"/>
        <v>#REF!</v>
      </c>
      <c r="D897" s="197" t="str">
        <f t="shared" si="4"/>
        <v>#REF!</v>
      </c>
    </row>
    <row r="898" ht="15.75" customHeight="1">
      <c r="A898" s="197" t="str">
        <f t="shared" ref="A898:C898" si="899">#REF!</f>
        <v>#REF!</v>
      </c>
      <c r="B898" s="197" t="str">
        <f t="shared" si="899"/>
        <v>#REF!</v>
      </c>
      <c r="C898" s="197" t="str">
        <f t="shared" si="899"/>
        <v>#REF!</v>
      </c>
      <c r="D898" s="197" t="str">
        <f t="shared" si="4"/>
        <v>#REF!</v>
      </c>
    </row>
    <row r="899" ht="15.75" customHeight="1">
      <c r="A899" s="197" t="str">
        <f t="shared" ref="A899:C899" si="900">#REF!</f>
        <v>#REF!</v>
      </c>
      <c r="B899" s="197" t="str">
        <f t="shared" si="900"/>
        <v>#REF!</v>
      </c>
      <c r="C899" s="197" t="str">
        <f t="shared" si="900"/>
        <v>#REF!</v>
      </c>
      <c r="D899" s="197" t="str">
        <f t="shared" si="4"/>
        <v>#REF!</v>
      </c>
    </row>
    <row r="900" ht="15.75" customHeight="1">
      <c r="A900" s="197" t="str">
        <f t="shared" ref="A900:C900" si="901">#REF!</f>
        <v>#REF!</v>
      </c>
      <c r="B900" s="197" t="str">
        <f t="shared" si="901"/>
        <v>#REF!</v>
      </c>
      <c r="C900" s="197" t="str">
        <f t="shared" si="901"/>
        <v>#REF!</v>
      </c>
      <c r="D900" s="197" t="str">
        <f t="shared" si="4"/>
        <v>#REF!</v>
      </c>
    </row>
    <row r="901" ht="15.75" customHeight="1">
      <c r="A901" s="197" t="str">
        <f t="shared" ref="A901:C901" si="902">#REF!</f>
        <v>#REF!</v>
      </c>
      <c r="B901" s="197" t="str">
        <f t="shared" si="902"/>
        <v>#REF!</v>
      </c>
      <c r="C901" s="197" t="str">
        <f t="shared" si="902"/>
        <v>#REF!</v>
      </c>
      <c r="D901" s="197" t="str">
        <f t="shared" si="4"/>
        <v>#REF!</v>
      </c>
    </row>
    <row r="902" ht="15.75" customHeight="1">
      <c r="A902" s="197" t="str">
        <f t="shared" ref="A902:C902" si="903">#REF!</f>
        <v>#REF!</v>
      </c>
      <c r="B902" s="197" t="str">
        <f t="shared" si="903"/>
        <v>#REF!</v>
      </c>
      <c r="C902" s="197" t="str">
        <f t="shared" si="903"/>
        <v>#REF!</v>
      </c>
      <c r="D902" s="197" t="str">
        <f t="shared" si="4"/>
        <v>#REF!</v>
      </c>
    </row>
    <row r="903" ht="15.75" customHeight="1">
      <c r="A903" s="197" t="str">
        <f t="shared" ref="A903:C903" si="904">#REF!</f>
        <v>#REF!</v>
      </c>
      <c r="B903" s="197" t="str">
        <f t="shared" si="904"/>
        <v>#REF!</v>
      </c>
      <c r="C903" s="197" t="str">
        <f t="shared" si="904"/>
        <v>#REF!</v>
      </c>
      <c r="D903" s="197" t="str">
        <f t="shared" si="4"/>
        <v>#REF!</v>
      </c>
    </row>
    <row r="904" ht="15.75" customHeight="1">
      <c r="A904" s="197" t="str">
        <f t="shared" ref="A904:C904" si="905">#REF!</f>
        <v>#REF!</v>
      </c>
      <c r="B904" s="197" t="str">
        <f t="shared" si="905"/>
        <v>#REF!</v>
      </c>
      <c r="C904" s="197" t="str">
        <f t="shared" si="905"/>
        <v>#REF!</v>
      </c>
      <c r="D904" s="197" t="str">
        <f t="shared" si="4"/>
        <v>#REF!</v>
      </c>
    </row>
    <row r="905" ht="15.75" customHeight="1">
      <c r="A905" s="197" t="str">
        <f t="shared" ref="A905:C905" si="906">#REF!</f>
        <v>#REF!</v>
      </c>
      <c r="B905" s="197" t="str">
        <f t="shared" si="906"/>
        <v>#REF!</v>
      </c>
      <c r="C905" s="197" t="str">
        <f t="shared" si="906"/>
        <v>#REF!</v>
      </c>
      <c r="D905" s="197" t="str">
        <f t="shared" si="4"/>
        <v>#REF!</v>
      </c>
    </row>
    <row r="906" ht="15.75" customHeight="1">
      <c r="A906" s="197" t="str">
        <f t="shared" ref="A906:C906" si="907">#REF!</f>
        <v>#REF!</v>
      </c>
      <c r="B906" s="197" t="str">
        <f t="shared" si="907"/>
        <v>#REF!</v>
      </c>
      <c r="C906" s="197" t="str">
        <f t="shared" si="907"/>
        <v>#REF!</v>
      </c>
      <c r="D906" s="197" t="str">
        <f t="shared" si="4"/>
        <v>#REF!</v>
      </c>
    </row>
    <row r="907" ht="15.75" customHeight="1">
      <c r="A907" s="197" t="str">
        <f t="shared" ref="A907:C907" si="908">#REF!</f>
        <v>#REF!</v>
      </c>
      <c r="B907" s="197" t="str">
        <f t="shared" si="908"/>
        <v>#REF!</v>
      </c>
      <c r="C907" s="197" t="str">
        <f t="shared" si="908"/>
        <v>#REF!</v>
      </c>
      <c r="D907" s="197" t="str">
        <f t="shared" si="4"/>
        <v>#REF!</v>
      </c>
    </row>
    <row r="908" ht="15.75" customHeight="1">
      <c r="A908" s="197" t="str">
        <f t="shared" ref="A908:C908" si="909">#REF!</f>
        <v>#REF!</v>
      </c>
      <c r="B908" s="197" t="str">
        <f t="shared" si="909"/>
        <v>#REF!</v>
      </c>
      <c r="C908" s="197" t="str">
        <f t="shared" si="909"/>
        <v>#REF!</v>
      </c>
      <c r="D908" s="197" t="str">
        <f t="shared" si="4"/>
        <v>#REF!</v>
      </c>
    </row>
    <row r="909" ht="15.75" customHeight="1">
      <c r="A909" s="197" t="str">
        <f t="shared" ref="A909:C909" si="910">#REF!</f>
        <v>#REF!</v>
      </c>
      <c r="B909" s="197" t="str">
        <f t="shared" si="910"/>
        <v>#REF!</v>
      </c>
      <c r="C909" s="197" t="str">
        <f t="shared" si="910"/>
        <v>#REF!</v>
      </c>
      <c r="D909" s="197" t="str">
        <f t="shared" si="4"/>
        <v>#REF!</v>
      </c>
    </row>
    <row r="910" ht="15.75" customHeight="1">
      <c r="A910" s="197" t="str">
        <f t="shared" ref="A910:C910" si="911">#REF!</f>
        <v>#REF!</v>
      </c>
      <c r="B910" s="197" t="str">
        <f t="shared" si="911"/>
        <v>#REF!</v>
      </c>
      <c r="C910" s="197" t="str">
        <f t="shared" si="911"/>
        <v>#REF!</v>
      </c>
      <c r="D910" s="197" t="str">
        <f t="shared" si="4"/>
        <v>#REF!</v>
      </c>
    </row>
    <row r="911" ht="15.75" customHeight="1">
      <c r="A911" s="197" t="str">
        <f t="shared" ref="A911:C911" si="912">#REF!</f>
        <v>#REF!</v>
      </c>
      <c r="B911" s="197" t="str">
        <f t="shared" si="912"/>
        <v>#REF!</v>
      </c>
      <c r="C911" s="197" t="str">
        <f t="shared" si="912"/>
        <v>#REF!</v>
      </c>
      <c r="D911" s="197" t="str">
        <f t="shared" si="4"/>
        <v>#REF!</v>
      </c>
    </row>
    <row r="912" ht="15.75" customHeight="1">
      <c r="A912" s="197" t="str">
        <f t="shared" ref="A912:C912" si="913">#REF!</f>
        <v>#REF!</v>
      </c>
      <c r="B912" s="197" t="str">
        <f t="shared" si="913"/>
        <v>#REF!</v>
      </c>
      <c r="C912" s="197" t="str">
        <f t="shared" si="913"/>
        <v>#REF!</v>
      </c>
      <c r="D912" s="197" t="str">
        <f t="shared" si="4"/>
        <v>#REF!</v>
      </c>
    </row>
    <row r="913" ht="15.75" customHeight="1">
      <c r="A913" s="197" t="str">
        <f t="shared" ref="A913:C913" si="914">#REF!</f>
        <v>#REF!</v>
      </c>
      <c r="B913" s="197" t="str">
        <f t="shared" si="914"/>
        <v>#REF!</v>
      </c>
      <c r="C913" s="197" t="str">
        <f t="shared" si="914"/>
        <v>#REF!</v>
      </c>
      <c r="D913" s="197" t="str">
        <f t="shared" si="4"/>
        <v>#REF!</v>
      </c>
    </row>
    <row r="914" ht="15.75" customHeight="1">
      <c r="A914" s="197" t="str">
        <f t="shared" ref="A914:C914" si="915">#REF!</f>
        <v>#REF!</v>
      </c>
      <c r="B914" s="197" t="str">
        <f t="shared" si="915"/>
        <v>#REF!</v>
      </c>
      <c r="C914" s="197" t="str">
        <f t="shared" si="915"/>
        <v>#REF!</v>
      </c>
      <c r="D914" s="197" t="str">
        <f t="shared" si="4"/>
        <v>#REF!</v>
      </c>
    </row>
    <row r="915" ht="15.75" customHeight="1">
      <c r="A915" s="197" t="str">
        <f t="shared" ref="A915:C915" si="916">#REF!</f>
        <v>#REF!</v>
      </c>
      <c r="B915" s="197" t="str">
        <f t="shared" si="916"/>
        <v>#REF!</v>
      </c>
      <c r="C915" s="197" t="str">
        <f t="shared" si="916"/>
        <v>#REF!</v>
      </c>
      <c r="D915" s="197" t="str">
        <f t="shared" si="4"/>
        <v>#REF!</v>
      </c>
    </row>
    <row r="916" ht="15.75" customHeight="1">
      <c r="A916" s="197" t="str">
        <f t="shared" ref="A916:C916" si="917">#REF!</f>
        <v>#REF!</v>
      </c>
      <c r="B916" s="197" t="str">
        <f t="shared" si="917"/>
        <v>#REF!</v>
      </c>
      <c r="C916" s="197" t="str">
        <f t="shared" si="917"/>
        <v>#REF!</v>
      </c>
      <c r="D916" s="197" t="str">
        <f t="shared" si="4"/>
        <v>#REF!</v>
      </c>
    </row>
    <row r="917" ht="15.75" customHeight="1">
      <c r="A917" s="197" t="str">
        <f t="shared" ref="A917:C917" si="918">#REF!</f>
        <v>#REF!</v>
      </c>
      <c r="B917" s="197" t="str">
        <f t="shared" si="918"/>
        <v>#REF!</v>
      </c>
      <c r="C917" s="197" t="str">
        <f t="shared" si="918"/>
        <v>#REF!</v>
      </c>
      <c r="D917" s="197" t="str">
        <f t="shared" si="4"/>
        <v>#REF!</v>
      </c>
    </row>
    <row r="918" ht="15.75" customHeight="1">
      <c r="A918" s="197" t="str">
        <f t="shared" ref="A918:C918" si="919">#REF!</f>
        <v>#REF!</v>
      </c>
      <c r="B918" s="197" t="str">
        <f t="shared" si="919"/>
        <v>#REF!</v>
      </c>
      <c r="C918" s="197" t="str">
        <f t="shared" si="919"/>
        <v>#REF!</v>
      </c>
      <c r="D918" s="197" t="str">
        <f t="shared" si="4"/>
        <v>#REF!</v>
      </c>
    </row>
    <row r="919" ht="15.75" customHeight="1">
      <c r="A919" s="197" t="str">
        <f t="shared" ref="A919:C919" si="920">#REF!</f>
        <v>#REF!</v>
      </c>
      <c r="B919" s="197" t="str">
        <f t="shared" si="920"/>
        <v>#REF!</v>
      </c>
      <c r="C919" s="197" t="str">
        <f t="shared" si="920"/>
        <v>#REF!</v>
      </c>
      <c r="D919" s="197" t="str">
        <f t="shared" si="4"/>
        <v>#REF!</v>
      </c>
    </row>
    <row r="920" ht="15.75" customHeight="1">
      <c r="A920" s="197" t="str">
        <f t="shared" ref="A920:C920" si="921">#REF!</f>
        <v>#REF!</v>
      </c>
      <c r="B920" s="197" t="str">
        <f t="shared" si="921"/>
        <v>#REF!</v>
      </c>
      <c r="C920" s="197" t="str">
        <f t="shared" si="921"/>
        <v>#REF!</v>
      </c>
      <c r="D920" s="197" t="str">
        <f t="shared" si="4"/>
        <v>#REF!</v>
      </c>
    </row>
    <row r="921" ht="15.75" customHeight="1">
      <c r="A921" s="197" t="str">
        <f t="shared" ref="A921:C921" si="922">#REF!</f>
        <v>#REF!</v>
      </c>
      <c r="B921" s="197" t="str">
        <f t="shared" si="922"/>
        <v>#REF!</v>
      </c>
      <c r="C921" s="197" t="str">
        <f t="shared" si="922"/>
        <v>#REF!</v>
      </c>
      <c r="D921" s="197" t="str">
        <f t="shared" si="4"/>
        <v>#REF!</v>
      </c>
    </row>
    <row r="922" ht="15.75" customHeight="1">
      <c r="A922" s="197" t="str">
        <f t="shared" ref="A922:C922" si="923">#REF!</f>
        <v>#REF!</v>
      </c>
      <c r="B922" s="197" t="str">
        <f t="shared" si="923"/>
        <v>#REF!</v>
      </c>
      <c r="C922" s="197" t="str">
        <f t="shared" si="923"/>
        <v>#REF!</v>
      </c>
      <c r="D922" s="197" t="str">
        <f t="shared" si="4"/>
        <v>#REF!</v>
      </c>
    </row>
    <row r="923" ht="15.75" customHeight="1">
      <c r="A923" s="197" t="str">
        <f t="shared" ref="A923:C923" si="924">#REF!</f>
        <v>#REF!</v>
      </c>
      <c r="B923" s="197" t="str">
        <f t="shared" si="924"/>
        <v>#REF!</v>
      </c>
      <c r="C923" s="197" t="str">
        <f t="shared" si="924"/>
        <v>#REF!</v>
      </c>
      <c r="D923" s="197" t="str">
        <f t="shared" si="4"/>
        <v>#REF!</v>
      </c>
    </row>
    <row r="924" ht="15.75" customHeight="1">
      <c r="A924" s="197" t="str">
        <f t="shared" ref="A924:C924" si="925">#REF!</f>
        <v>#REF!</v>
      </c>
      <c r="B924" s="197" t="str">
        <f t="shared" si="925"/>
        <v>#REF!</v>
      </c>
      <c r="C924" s="197" t="str">
        <f t="shared" si="925"/>
        <v>#REF!</v>
      </c>
      <c r="D924" s="197" t="str">
        <f t="shared" si="4"/>
        <v>#REF!</v>
      </c>
    </row>
    <row r="925" ht="15.75" customHeight="1">
      <c r="A925" s="197" t="str">
        <f t="shared" ref="A925:C925" si="926">#REF!</f>
        <v>#REF!</v>
      </c>
      <c r="B925" s="197" t="str">
        <f t="shared" si="926"/>
        <v>#REF!</v>
      </c>
      <c r="C925" s="197" t="str">
        <f t="shared" si="926"/>
        <v>#REF!</v>
      </c>
      <c r="D925" s="197" t="str">
        <f t="shared" si="4"/>
        <v>#REF!</v>
      </c>
    </row>
    <row r="926" ht="15.75" customHeight="1">
      <c r="A926" s="197" t="str">
        <f t="shared" ref="A926:C926" si="927">#REF!</f>
        <v>#REF!</v>
      </c>
      <c r="B926" s="197" t="str">
        <f t="shared" si="927"/>
        <v>#REF!</v>
      </c>
      <c r="C926" s="197" t="str">
        <f t="shared" si="927"/>
        <v>#REF!</v>
      </c>
      <c r="D926" s="197" t="str">
        <f t="shared" si="4"/>
        <v>#REF!</v>
      </c>
    </row>
    <row r="927" ht="15.75" customHeight="1">
      <c r="A927" s="197" t="str">
        <f t="shared" ref="A927:C927" si="928">#REF!</f>
        <v>#REF!</v>
      </c>
      <c r="B927" s="197" t="str">
        <f t="shared" si="928"/>
        <v>#REF!</v>
      </c>
      <c r="C927" s="197" t="str">
        <f t="shared" si="928"/>
        <v>#REF!</v>
      </c>
      <c r="D927" s="197" t="str">
        <f t="shared" si="4"/>
        <v>#REF!</v>
      </c>
    </row>
    <row r="928" ht="15.75" customHeight="1">
      <c r="A928" s="197" t="str">
        <f t="shared" ref="A928:C928" si="929">#REF!</f>
        <v>#REF!</v>
      </c>
      <c r="B928" s="197" t="str">
        <f t="shared" si="929"/>
        <v>#REF!</v>
      </c>
      <c r="C928" s="197" t="str">
        <f t="shared" si="929"/>
        <v>#REF!</v>
      </c>
      <c r="D928" s="197" t="str">
        <f t="shared" si="4"/>
        <v>#REF!</v>
      </c>
    </row>
    <row r="929" ht="15.75" customHeight="1">
      <c r="A929" s="197" t="str">
        <f t="shared" ref="A929:C929" si="930">#REF!</f>
        <v>#REF!</v>
      </c>
      <c r="B929" s="197" t="str">
        <f t="shared" si="930"/>
        <v>#REF!</v>
      </c>
      <c r="C929" s="197" t="str">
        <f t="shared" si="930"/>
        <v>#REF!</v>
      </c>
      <c r="D929" s="197" t="str">
        <f t="shared" si="4"/>
        <v>#REF!</v>
      </c>
    </row>
    <row r="930" ht="15.75" customHeight="1">
      <c r="A930" s="197" t="str">
        <f t="shared" ref="A930:C930" si="931">#REF!</f>
        <v>#REF!</v>
      </c>
      <c r="B930" s="197" t="str">
        <f t="shared" si="931"/>
        <v>#REF!</v>
      </c>
      <c r="C930" s="197" t="str">
        <f t="shared" si="931"/>
        <v>#REF!</v>
      </c>
      <c r="D930" s="197" t="str">
        <f t="shared" si="4"/>
        <v>#REF!</v>
      </c>
    </row>
    <row r="931" ht="15.75" customHeight="1">
      <c r="A931" s="197" t="str">
        <f t="shared" ref="A931:C931" si="932">#REF!</f>
        <v>#REF!</v>
      </c>
      <c r="B931" s="197" t="str">
        <f t="shared" si="932"/>
        <v>#REF!</v>
      </c>
      <c r="C931" s="197" t="str">
        <f t="shared" si="932"/>
        <v>#REF!</v>
      </c>
      <c r="D931" s="197" t="str">
        <f t="shared" si="4"/>
        <v>#REF!</v>
      </c>
    </row>
    <row r="932" ht="15.75" customHeight="1">
      <c r="A932" s="197" t="str">
        <f t="shared" ref="A932:C932" si="933">#REF!</f>
        <v>#REF!</v>
      </c>
      <c r="B932" s="197" t="str">
        <f t="shared" si="933"/>
        <v>#REF!</v>
      </c>
      <c r="C932" s="197" t="str">
        <f t="shared" si="933"/>
        <v>#REF!</v>
      </c>
      <c r="D932" s="197" t="str">
        <f t="shared" si="4"/>
        <v>#REF!</v>
      </c>
    </row>
    <row r="933" ht="15.75" customHeight="1">
      <c r="A933" s="197" t="str">
        <f t="shared" ref="A933:C933" si="934">#REF!</f>
        <v>#REF!</v>
      </c>
      <c r="B933" s="197" t="str">
        <f t="shared" si="934"/>
        <v>#REF!</v>
      </c>
      <c r="C933" s="197" t="str">
        <f t="shared" si="934"/>
        <v>#REF!</v>
      </c>
      <c r="D933" s="197" t="str">
        <f t="shared" si="4"/>
        <v>#REF!</v>
      </c>
    </row>
    <row r="934" ht="15.75" customHeight="1">
      <c r="A934" s="197" t="str">
        <f t="shared" ref="A934:C934" si="935">#REF!</f>
        <v>#REF!</v>
      </c>
      <c r="B934" s="197" t="str">
        <f t="shared" si="935"/>
        <v>#REF!</v>
      </c>
      <c r="C934" s="197" t="str">
        <f t="shared" si="935"/>
        <v>#REF!</v>
      </c>
      <c r="D934" s="197" t="str">
        <f t="shared" si="4"/>
        <v>#REF!</v>
      </c>
    </row>
    <row r="935" ht="15.75" customHeight="1">
      <c r="A935" s="197" t="str">
        <f t="shared" ref="A935:C935" si="936">#REF!</f>
        <v>#REF!</v>
      </c>
      <c r="B935" s="197" t="str">
        <f t="shared" si="936"/>
        <v>#REF!</v>
      </c>
      <c r="C935" s="197" t="str">
        <f t="shared" si="936"/>
        <v>#REF!</v>
      </c>
      <c r="D935" s="197" t="str">
        <f t="shared" si="4"/>
        <v>#REF!</v>
      </c>
    </row>
    <row r="936" ht="15.75" customHeight="1">
      <c r="A936" s="197" t="str">
        <f t="shared" ref="A936:C936" si="937">#REF!</f>
        <v>#REF!</v>
      </c>
      <c r="B936" s="197" t="str">
        <f t="shared" si="937"/>
        <v>#REF!</v>
      </c>
      <c r="C936" s="197" t="str">
        <f t="shared" si="937"/>
        <v>#REF!</v>
      </c>
      <c r="D936" s="197" t="str">
        <f t="shared" si="4"/>
        <v>#REF!</v>
      </c>
    </row>
    <row r="937" ht="15.75" customHeight="1">
      <c r="A937" s="197" t="str">
        <f t="shared" ref="A937:C937" si="938">#REF!</f>
        <v>#REF!</v>
      </c>
      <c r="B937" s="197" t="str">
        <f t="shared" si="938"/>
        <v>#REF!</v>
      </c>
      <c r="C937" s="197" t="str">
        <f t="shared" si="938"/>
        <v>#REF!</v>
      </c>
      <c r="D937" s="197" t="str">
        <f t="shared" si="4"/>
        <v>#REF!</v>
      </c>
    </row>
    <row r="938" ht="15.75" customHeight="1">
      <c r="A938" s="197" t="str">
        <f t="shared" ref="A938:C938" si="939">#REF!</f>
        <v>#REF!</v>
      </c>
      <c r="B938" s="197" t="str">
        <f t="shared" si="939"/>
        <v>#REF!</v>
      </c>
      <c r="C938" s="197" t="str">
        <f t="shared" si="939"/>
        <v>#REF!</v>
      </c>
      <c r="D938" s="197" t="str">
        <f t="shared" si="4"/>
        <v>#REF!</v>
      </c>
    </row>
    <row r="939" ht="15.75" customHeight="1">
      <c r="A939" s="197" t="str">
        <f t="shared" ref="A939:C939" si="940">#REF!</f>
        <v>#REF!</v>
      </c>
      <c r="B939" s="197" t="str">
        <f t="shared" si="940"/>
        <v>#REF!</v>
      </c>
      <c r="C939" s="197" t="str">
        <f t="shared" si="940"/>
        <v>#REF!</v>
      </c>
      <c r="D939" s="197" t="str">
        <f t="shared" si="4"/>
        <v>#REF!</v>
      </c>
    </row>
    <row r="940" ht="15.75" customHeight="1">
      <c r="A940" s="197" t="str">
        <f t="shared" ref="A940:C940" si="941">#REF!</f>
        <v>#REF!</v>
      </c>
      <c r="B940" s="197" t="str">
        <f t="shared" si="941"/>
        <v>#REF!</v>
      </c>
      <c r="C940" s="197" t="str">
        <f t="shared" si="941"/>
        <v>#REF!</v>
      </c>
      <c r="D940" s="197" t="str">
        <f t="shared" si="4"/>
        <v>#REF!</v>
      </c>
    </row>
    <row r="941" ht="15.75" customHeight="1">
      <c r="A941" s="197" t="str">
        <f t="shared" ref="A941:C941" si="942">#REF!</f>
        <v>#REF!</v>
      </c>
      <c r="B941" s="197" t="str">
        <f t="shared" si="942"/>
        <v>#REF!</v>
      </c>
      <c r="C941" s="197" t="str">
        <f t="shared" si="942"/>
        <v>#REF!</v>
      </c>
      <c r="D941" s="197" t="str">
        <f t="shared" si="4"/>
        <v>#REF!</v>
      </c>
    </row>
    <row r="942" ht="15.75" customHeight="1">
      <c r="A942" s="197" t="str">
        <f t="shared" ref="A942:C942" si="943">#REF!</f>
        <v>#REF!</v>
      </c>
      <c r="B942" s="197" t="str">
        <f t="shared" si="943"/>
        <v>#REF!</v>
      </c>
      <c r="C942" s="197" t="str">
        <f t="shared" si="943"/>
        <v>#REF!</v>
      </c>
      <c r="D942" s="197" t="str">
        <f t="shared" si="4"/>
        <v>#REF!</v>
      </c>
    </row>
    <row r="943" ht="15.75" customHeight="1">
      <c r="A943" s="197" t="str">
        <f t="shared" ref="A943:C943" si="944">#REF!</f>
        <v>#REF!</v>
      </c>
      <c r="B943" s="197" t="str">
        <f t="shared" si="944"/>
        <v>#REF!</v>
      </c>
      <c r="C943" s="197" t="str">
        <f t="shared" si="944"/>
        <v>#REF!</v>
      </c>
      <c r="D943" s="197" t="str">
        <f t="shared" si="4"/>
        <v>#REF!</v>
      </c>
    </row>
    <row r="944" ht="15.75" customHeight="1">
      <c r="A944" s="197" t="str">
        <f t="shared" ref="A944:C944" si="945">#REF!</f>
        <v>#REF!</v>
      </c>
      <c r="B944" s="197" t="str">
        <f t="shared" si="945"/>
        <v>#REF!</v>
      </c>
      <c r="C944" s="197" t="str">
        <f t="shared" si="945"/>
        <v>#REF!</v>
      </c>
      <c r="D944" s="197" t="str">
        <f t="shared" si="4"/>
        <v>#REF!</v>
      </c>
    </row>
    <row r="945" ht="15.75" customHeight="1">
      <c r="A945" s="197" t="str">
        <f t="shared" ref="A945:C945" si="946">#REF!</f>
        <v>#REF!</v>
      </c>
      <c r="B945" s="197" t="str">
        <f t="shared" si="946"/>
        <v>#REF!</v>
      </c>
      <c r="C945" s="197" t="str">
        <f t="shared" si="946"/>
        <v>#REF!</v>
      </c>
      <c r="D945" s="197" t="str">
        <f t="shared" si="4"/>
        <v>#REF!</v>
      </c>
    </row>
    <row r="946" ht="15.75" customHeight="1">
      <c r="A946" s="197" t="str">
        <f t="shared" ref="A946:C946" si="947">#REF!</f>
        <v>#REF!</v>
      </c>
      <c r="B946" s="197" t="str">
        <f t="shared" si="947"/>
        <v>#REF!</v>
      </c>
      <c r="C946" s="197" t="str">
        <f t="shared" si="947"/>
        <v>#REF!</v>
      </c>
      <c r="D946" s="197" t="str">
        <f t="shared" si="4"/>
        <v>#REF!</v>
      </c>
    </row>
    <row r="947" ht="15.75" customHeight="1">
      <c r="A947" s="197" t="str">
        <f t="shared" ref="A947:C947" si="948">#REF!</f>
        <v>#REF!</v>
      </c>
      <c r="B947" s="197" t="str">
        <f t="shared" si="948"/>
        <v>#REF!</v>
      </c>
      <c r="C947" s="197" t="str">
        <f t="shared" si="948"/>
        <v>#REF!</v>
      </c>
      <c r="D947" s="197" t="str">
        <f t="shared" si="4"/>
        <v>#REF!</v>
      </c>
    </row>
    <row r="948" ht="15.75" customHeight="1">
      <c r="A948" s="197" t="str">
        <f t="shared" ref="A948:C948" si="949">#REF!</f>
        <v>#REF!</v>
      </c>
      <c r="B948" s="197" t="str">
        <f t="shared" si="949"/>
        <v>#REF!</v>
      </c>
      <c r="C948" s="197" t="str">
        <f t="shared" si="949"/>
        <v>#REF!</v>
      </c>
      <c r="D948" s="197" t="str">
        <f t="shared" si="4"/>
        <v>#REF!</v>
      </c>
    </row>
    <row r="949" ht="15.75" customHeight="1">
      <c r="A949" s="197" t="str">
        <f t="shared" ref="A949:C949" si="950">#REF!</f>
        <v>#REF!</v>
      </c>
      <c r="B949" s="197" t="str">
        <f t="shared" si="950"/>
        <v>#REF!</v>
      </c>
      <c r="C949" s="197" t="str">
        <f t="shared" si="950"/>
        <v>#REF!</v>
      </c>
      <c r="D949" s="197" t="str">
        <f t="shared" si="4"/>
        <v>#REF!</v>
      </c>
    </row>
    <row r="950" ht="15.75" customHeight="1">
      <c r="A950" s="197" t="str">
        <f t="shared" ref="A950:C950" si="951">#REF!</f>
        <v>#REF!</v>
      </c>
      <c r="B950" s="197" t="str">
        <f t="shared" si="951"/>
        <v>#REF!</v>
      </c>
      <c r="C950" s="197" t="str">
        <f t="shared" si="951"/>
        <v>#REF!</v>
      </c>
      <c r="D950" s="197" t="str">
        <f t="shared" si="4"/>
        <v>#REF!</v>
      </c>
    </row>
    <row r="951" ht="15.75" customHeight="1">
      <c r="A951" s="197" t="str">
        <f t="shared" ref="A951:C951" si="952">#REF!</f>
        <v>#REF!</v>
      </c>
      <c r="B951" s="197" t="str">
        <f t="shared" si="952"/>
        <v>#REF!</v>
      </c>
      <c r="C951" s="197" t="str">
        <f t="shared" si="952"/>
        <v>#REF!</v>
      </c>
      <c r="D951" s="197" t="str">
        <f t="shared" si="4"/>
        <v>#REF!</v>
      </c>
    </row>
    <row r="952" ht="15.75" customHeight="1">
      <c r="A952" s="197" t="str">
        <f t="shared" ref="A952:C952" si="953">#REF!</f>
        <v>#REF!</v>
      </c>
      <c r="B952" s="197" t="str">
        <f t="shared" si="953"/>
        <v>#REF!</v>
      </c>
      <c r="C952" s="197" t="str">
        <f t="shared" si="953"/>
        <v>#REF!</v>
      </c>
      <c r="D952" s="197" t="str">
        <f t="shared" si="4"/>
        <v>#REF!</v>
      </c>
    </row>
    <row r="953" ht="15.75" customHeight="1">
      <c r="A953" s="197" t="str">
        <f t="shared" ref="A953:C953" si="954">#REF!</f>
        <v>#REF!</v>
      </c>
      <c r="B953" s="197" t="str">
        <f t="shared" si="954"/>
        <v>#REF!</v>
      </c>
      <c r="C953" s="197" t="str">
        <f t="shared" si="954"/>
        <v>#REF!</v>
      </c>
      <c r="D953" s="197" t="str">
        <f t="shared" si="4"/>
        <v>#REF!</v>
      </c>
    </row>
    <row r="954" ht="15.75" customHeight="1">
      <c r="A954" s="197" t="str">
        <f t="shared" ref="A954:C954" si="955">#REF!</f>
        <v>#REF!</v>
      </c>
      <c r="B954" s="197" t="str">
        <f t="shared" si="955"/>
        <v>#REF!</v>
      </c>
      <c r="C954" s="197" t="str">
        <f t="shared" si="955"/>
        <v>#REF!</v>
      </c>
      <c r="D954" s="197" t="str">
        <f t="shared" si="4"/>
        <v>#REF!</v>
      </c>
    </row>
    <row r="955" ht="15.75" customHeight="1">
      <c r="A955" s="197" t="str">
        <f t="shared" ref="A955:C955" si="956">#REF!</f>
        <v>#REF!</v>
      </c>
      <c r="B955" s="197" t="str">
        <f t="shared" si="956"/>
        <v>#REF!</v>
      </c>
      <c r="C955" s="197" t="str">
        <f t="shared" si="956"/>
        <v>#REF!</v>
      </c>
      <c r="D955" s="197" t="str">
        <f t="shared" si="4"/>
        <v>#REF!</v>
      </c>
    </row>
    <row r="956" ht="15.75" customHeight="1">
      <c r="A956" s="197" t="str">
        <f t="shared" ref="A956:C956" si="957">#REF!</f>
        <v>#REF!</v>
      </c>
      <c r="B956" s="197" t="str">
        <f t="shared" si="957"/>
        <v>#REF!</v>
      </c>
      <c r="C956" s="197" t="str">
        <f t="shared" si="957"/>
        <v>#REF!</v>
      </c>
      <c r="D956" s="197" t="str">
        <f t="shared" si="4"/>
        <v>#REF!</v>
      </c>
    </row>
    <row r="957" ht="15.75" customHeight="1">
      <c r="A957" s="197" t="str">
        <f t="shared" ref="A957:C957" si="958">#REF!</f>
        <v>#REF!</v>
      </c>
      <c r="B957" s="197" t="str">
        <f t="shared" si="958"/>
        <v>#REF!</v>
      </c>
      <c r="C957" s="197" t="str">
        <f t="shared" si="958"/>
        <v>#REF!</v>
      </c>
      <c r="D957" s="197" t="str">
        <f t="shared" si="4"/>
        <v>#REF!</v>
      </c>
    </row>
    <row r="958" ht="15.75" customHeight="1">
      <c r="A958" s="197" t="str">
        <f t="shared" ref="A958:C958" si="959">#REF!</f>
        <v>#REF!</v>
      </c>
      <c r="B958" s="197" t="str">
        <f t="shared" si="959"/>
        <v>#REF!</v>
      </c>
      <c r="C958" s="197" t="str">
        <f t="shared" si="959"/>
        <v>#REF!</v>
      </c>
      <c r="D958" s="197" t="str">
        <f t="shared" si="4"/>
        <v>#REF!</v>
      </c>
    </row>
    <row r="959" ht="15.75" customHeight="1">
      <c r="A959" s="197" t="str">
        <f t="shared" ref="A959:C959" si="960">#REF!</f>
        <v>#REF!</v>
      </c>
      <c r="B959" s="197" t="str">
        <f t="shared" si="960"/>
        <v>#REF!</v>
      </c>
      <c r="C959" s="197" t="str">
        <f t="shared" si="960"/>
        <v>#REF!</v>
      </c>
      <c r="D959" s="197" t="str">
        <f t="shared" si="4"/>
        <v>#REF!</v>
      </c>
    </row>
    <row r="960" ht="15.75" customHeight="1">
      <c r="A960" s="197" t="str">
        <f t="shared" ref="A960:C960" si="961">#REF!</f>
        <v>#REF!</v>
      </c>
      <c r="B960" s="197" t="str">
        <f t="shared" si="961"/>
        <v>#REF!</v>
      </c>
      <c r="C960" s="197" t="str">
        <f t="shared" si="961"/>
        <v>#REF!</v>
      </c>
      <c r="D960" s="197" t="str">
        <f t="shared" si="4"/>
        <v>#REF!</v>
      </c>
    </row>
    <row r="961" ht="15.75" customHeight="1">
      <c r="A961" s="197" t="str">
        <f t="shared" ref="A961:C961" si="962">#REF!</f>
        <v>#REF!</v>
      </c>
      <c r="B961" s="197" t="str">
        <f t="shared" si="962"/>
        <v>#REF!</v>
      </c>
      <c r="C961" s="197" t="str">
        <f t="shared" si="962"/>
        <v>#REF!</v>
      </c>
      <c r="D961" s="197" t="str">
        <f t="shared" si="4"/>
        <v>#REF!</v>
      </c>
    </row>
    <row r="962" ht="15.75" customHeight="1">
      <c r="A962" s="197" t="str">
        <f t="shared" ref="A962:C962" si="963">#REF!</f>
        <v>#REF!</v>
      </c>
      <c r="B962" s="197" t="str">
        <f t="shared" si="963"/>
        <v>#REF!</v>
      </c>
      <c r="C962" s="197" t="str">
        <f t="shared" si="963"/>
        <v>#REF!</v>
      </c>
      <c r="D962" s="197" t="str">
        <f t="shared" si="4"/>
        <v>#REF!</v>
      </c>
    </row>
    <row r="963" ht="15.75" customHeight="1">
      <c r="A963" s="197" t="str">
        <f t="shared" ref="A963:C963" si="964">#REF!</f>
        <v>#REF!</v>
      </c>
      <c r="B963" s="197" t="str">
        <f t="shared" si="964"/>
        <v>#REF!</v>
      </c>
      <c r="C963" s="197" t="str">
        <f t="shared" si="964"/>
        <v>#REF!</v>
      </c>
      <c r="D963" s="197" t="str">
        <f t="shared" si="4"/>
        <v>#REF!</v>
      </c>
    </row>
    <row r="964" ht="15.75" customHeight="1">
      <c r="A964" s="197" t="str">
        <f t="shared" ref="A964:C964" si="965">#REF!</f>
        <v>#REF!</v>
      </c>
      <c r="B964" s="197" t="str">
        <f t="shared" si="965"/>
        <v>#REF!</v>
      </c>
      <c r="C964" s="197" t="str">
        <f t="shared" si="965"/>
        <v>#REF!</v>
      </c>
      <c r="D964" s="197" t="str">
        <f t="shared" si="4"/>
        <v>#REF!</v>
      </c>
    </row>
    <row r="965" ht="15.75" customHeight="1">
      <c r="A965" s="197" t="str">
        <f t="shared" ref="A965:C965" si="966">#REF!</f>
        <v>#REF!</v>
      </c>
      <c r="B965" s="197" t="str">
        <f t="shared" si="966"/>
        <v>#REF!</v>
      </c>
      <c r="C965" s="197" t="str">
        <f t="shared" si="966"/>
        <v>#REF!</v>
      </c>
      <c r="D965" s="197" t="str">
        <f t="shared" si="4"/>
        <v>#REF!</v>
      </c>
    </row>
    <row r="966" ht="15.75" customHeight="1">
      <c r="A966" s="197" t="str">
        <f t="shared" ref="A966:C966" si="967">#REF!</f>
        <v>#REF!</v>
      </c>
      <c r="B966" s="197" t="str">
        <f t="shared" si="967"/>
        <v>#REF!</v>
      </c>
      <c r="C966" s="197" t="str">
        <f t="shared" si="967"/>
        <v>#REF!</v>
      </c>
      <c r="D966" s="197" t="str">
        <f t="shared" si="4"/>
        <v>#REF!</v>
      </c>
    </row>
    <row r="967" ht="15.75" customHeight="1">
      <c r="A967" s="197" t="str">
        <f t="shared" ref="A967:C967" si="968">#REF!</f>
        <v>#REF!</v>
      </c>
      <c r="B967" s="197" t="str">
        <f t="shared" si="968"/>
        <v>#REF!</v>
      </c>
      <c r="C967" s="197" t="str">
        <f t="shared" si="968"/>
        <v>#REF!</v>
      </c>
      <c r="D967" s="197" t="str">
        <f t="shared" si="4"/>
        <v>#REF!</v>
      </c>
    </row>
    <row r="968" ht="15.75" customHeight="1">
      <c r="A968" s="197" t="str">
        <f t="shared" ref="A968:C968" si="969">#REF!</f>
        <v>#REF!</v>
      </c>
      <c r="B968" s="197" t="str">
        <f t="shared" si="969"/>
        <v>#REF!</v>
      </c>
      <c r="C968" s="197" t="str">
        <f t="shared" si="969"/>
        <v>#REF!</v>
      </c>
      <c r="D968" s="197" t="str">
        <f t="shared" si="4"/>
        <v>#REF!</v>
      </c>
    </row>
    <row r="969" ht="15.75" customHeight="1">
      <c r="A969" s="197" t="str">
        <f>Seeds!AB596</f>
        <v>M6-G-3a-I-1</v>
      </c>
      <c r="B969" s="197" t="str">
        <f t="shared" ref="B969:C969" si="970">#REF!</f>
        <v>#REF!</v>
      </c>
      <c r="C969" s="197" t="str">
        <f t="shared" si="970"/>
        <v>#REF!</v>
      </c>
      <c r="D969" s="197" t="str">
        <f t="shared" si="4"/>
        <v>#REF!</v>
      </c>
    </row>
    <row r="970" ht="15.75" customHeight="1">
      <c r="A970" s="197" t="str">
        <f>Seeds!AB597</f>
        <v>M6-G-3a-I-2</v>
      </c>
      <c r="B970" s="197" t="str">
        <f t="shared" ref="B970:C970" si="971">#REF!</f>
        <v>#REF!</v>
      </c>
      <c r="C970" s="197" t="str">
        <f t="shared" si="971"/>
        <v>#REF!</v>
      </c>
      <c r="D970" s="197" t="str">
        <f t="shared" si="4"/>
        <v>#REF!</v>
      </c>
    </row>
    <row r="971" ht="15.75" customHeight="1">
      <c r="A971" s="197" t="str">
        <f>Seeds!AB598</f>
        <v>M6-G-3a-E-1</v>
      </c>
      <c r="B971" s="197" t="str">
        <f t="shared" ref="B971:C971" si="972">#REF!</f>
        <v>#REF!</v>
      </c>
      <c r="C971" s="197" t="str">
        <f t="shared" si="972"/>
        <v>#REF!</v>
      </c>
      <c r="D971" s="197" t="str">
        <f t="shared" si="4"/>
        <v>#REF!</v>
      </c>
    </row>
    <row r="972" ht="15.75" customHeight="1">
      <c r="A972" s="197" t="str">
        <f>Seeds!AB599</f>
        <v>M6-G-3a-E-2</v>
      </c>
      <c r="B972" s="197" t="str">
        <f t="shared" ref="B972:C972" si="973">#REF!</f>
        <v>#REF!</v>
      </c>
      <c r="C972" s="197" t="str">
        <f t="shared" si="973"/>
        <v>#REF!</v>
      </c>
      <c r="D972" s="197" t="str">
        <f t="shared" si="4"/>
        <v>#REF!</v>
      </c>
    </row>
    <row r="973" ht="15.75" customHeight="1">
      <c r="A973" s="197" t="str">
        <f>Seeds!AB600</f>
        <v>M6-G-3a-E-3</v>
      </c>
      <c r="B973" s="197" t="str">
        <f t="shared" ref="B973:C973" si="974">#REF!</f>
        <v>#REF!</v>
      </c>
      <c r="C973" s="197" t="str">
        <f t="shared" si="974"/>
        <v>#REF!</v>
      </c>
      <c r="D973" s="197" t="str">
        <f t="shared" si="4"/>
        <v>#REF!</v>
      </c>
    </row>
    <row r="974" ht="15.75" customHeight="1">
      <c r="A974" s="197" t="str">
        <f>Seeds!AB601</f>
        <v>M6-G-3a-E-4</v>
      </c>
      <c r="B974" s="197" t="str">
        <f t="shared" ref="B974:C974" si="975">#REF!</f>
        <v>#REF!</v>
      </c>
      <c r="C974" s="197" t="str">
        <f t="shared" si="975"/>
        <v>#REF!</v>
      </c>
      <c r="D974" s="197" t="str">
        <f t="shared" si="4"/>
        <v>#REF!</v>
      </c>
    </row>
    <row r="975" ht="15.75" customHeight="1">
      <c r="A975" s="197" t="str">
        <f t="shared" ref="A975:C975" si="976">#REF!</f>
        <v>#REF!</v>
      </c>
      <c r="B975" s="197" t="str">
        <f t="shared" si="976"/>
        <v>#REF!</v>
      </c>
      <c r="C975" s="197" t="str">
        <f t="shared" si="976"/>
        <v>#REF!</v>
      </c>
      <c r="D975" s="197" t="str">
        <f t="shared" si="4"/>
        <v>#REF!</v>
      </c>
    </row>
    <row r="976" ht="15.75" customHeight="1">
      <c r="A976" s="197" t="str">
        <f t="shared" ref="A976:C976" si="977">#REF!</f>
        <v>#REF!</v>
      </c>
      <c r="B976" s="197" t="str">
        <f t="shared" si="977"/>
        <v>#REF!</v>
      </c>
      <c r="C976" s="197" t="str">
        <f t="shared" si="977"/>
        <v>#REF!</v>
      </c>
      <c r="D976" s="197" t="str">
        <f t="shared" si="4"/>
        <v>#REF!</v>
      </c>
    </row>
    <row r="977" ht="15.75" customHeight="1">
      <c r="A977" s="197" t="str">
        <f t="shared" ref="A977:C977" si="978">#REF!</f>
        <v>#REF!</v>
      </c>
      <c r="B977" s="197" t="str">
        <f t="shared" si="978"/>
        <v>#REF!</v>
      </c>
      <c r="C977" s="197" t="str">
        <f t="shared" si="978"/>
        <v>#REF!</v>
      </c>
      <c r="D977" s="197" t="str">
        <f t="shared" si="4"/>
        <v>#REF!</v>
      </c>
    </row>
    <row r="978" ht="15.75" customHeight="1">
      <c r="A978" s="197" t="str">
        <f t="shared" ref="A978:C978" si="979">#REF!</f>
        <v>#REF!</v>
      </c>
      <c r="B978" s="197" t="str">
        <f t="shared" si="979"/>
        <v>#REF!</v>
      </c>
      <c r="C978" s="197" t="str">
        <f t="shared" si="979"/>
        <v>#REF!</v>
      </c>
      <c r="D978" s="197" t="str">
        <f t="shared" si="4"/>
        <v>#REF!</v>
      </c>
    </row>
    <row r="979" ht="15.75" customHeight="1">
      <c r="A979" s="197" t="str">
        <f>Seeds!AB602</f>
        <v>M6-G-9a-I-1</v>
      </c>
      <c r="B979" s="197" t="str">
        <f t="shared" ref="B979:C979" si="980">#REF!</f>
        <v>#REF!</v>
      </c>
      <c r="C979" s="197" t="str">
        <f t="shared" si="980"/>
        <v>#REF!</v>
      </c>
      <c r="D979" s="197" t="str">
        <f t="shared" si="4"/>
        <v>#REF!</v>
      </c>
    </row>
    <row r="980" ht="15.75" customHeight="1">
      <c r="A980" s="197" t="str">
        <f>Seeds!AB603</f>
        <v>M6-G-9a-E-1</v>
      </c>
      <c r="B980" s="197" t="str">
        <f t="shared" ref="B980:C980" si="981">#REF!</f>
        <v>#REF!</v>
      </c>
      <c r="C980" s="197" t="str">
        <f t="shared" si="981"/>
        <v>#REF!</v>
      </c>
      <c r="D980" s="197" t="str">
        <f t="shared" si="4"/>
        <v>#REF!</v>
      </c>
    </row>
    <row r="981" ht="15.75" customHeight="1">
      <c r="A981" s="197" t="str">
        <f>Seeds!AB604</f>
        <v>M6-G-9a-E-2</v>
      </c>
      <c r="B981" s="197" t="str">
        <f t="shared" ref="B981:C981" si="982">#REF!</f>
        <v>#REF!</v>
      </c>
      <c r="C981" s="197" t="str">
        <f t="shared" si="982"/>
        <v>#REF!</v>
      </c>
      <c r="D981" s="197" t="str">
        <f t="shared" si="4"/>
        <v>#REF!</v>
      </c>
    </row>
    <row r="982" ht="15.75" customHeight="1">
      <c r="A982" s="197" t="str">
        <f>Seeds!AB605</f>
        <v>M6-G-9a-E-3</v>
      </c>
      <c r="B982" s="197" t="str">
        <f t="shared" ref="B982:C982" si="983">#REF!</f>
        <v>#REF!</v>
      </c>
      <c r="C982" s="197" t="str">
        <f t="shared" si="983"/>
        <v>#REF!</v>
      </c>
      <c r="D982" s="197" t="str">
        <f t="shared" si="4"/>
        <v>#REF!</v>
      </c>
    </row>
    <row r="983" ht="15.75" customHeight="1">
      <c r="A983" s="197" t="str">
        <f>Seeds!AB606</f>
        <v>M6-G-9a-E-4</v>
      </c>
      <c r="B983" s="197" t="str">
        <f t="shared" ref="B983:C983" si="984">#REF!</f>
        <v>#REF!</v>
      </c>
      <c r="C983" s="197" t="str">
        <f t="shared" si="984"/>
        <v>#REF!</v>
      </c>
      <c r="D983" s="197" t="str">
        <f t="shared" si="4"/>
        <v>#REF!</v>
      </c>
    </row>
    <row r="984" ht="15.75" customHeight="1">
      <c r="A984" s="197" t="str">
        <f>Seeds!AB607</f>
        <v>M6-G-36a-I-1</v>
      </c>
      <c r="B984" s="197" t="str">
        <f t="shared" ref="B984:C984" si="985">#REF!</f>
        <v>#REF!</v>
      </c>
      <c r="C984" s="197" t="str">
        <f t="shared" si="985"/>
        <v>#REF!</v>
      </c>
      <c r="D984" s="197" t="str">
        <f t="shared" si="4"/>
        <v>#REF!</v>
      </c>
    </row>
    <row r="985" ht="15.75" customHeight="1">
      <c r="A985" s="197" t="str">
        <f>Seeds!AB608</f>
        <v>M6-G-36a-I-2</v>
      </c>
      <c r="B985" s="197" t="str">
        <f t="shared" ref="B985:C985" si="986">#REF!</f>
        <v>#REF!</v>
      </c>
      <c r="C985" s="197" t="str">
        <f t="shared" si="986"/>
        <v>#REF!</v>
      </c>
      <c r="D985" s="197" t="str">
        <f t="shared" si="4"/>
        <v>#REF!</v>
      </c>
    </row>
    <row r="986" ht="15.75" customHeight="1">
      <c r="A986" s="197" t="str">
        <f>Seeds!AB609</f>
        <v>M6-G-36a-I-3</v>
      </c>
      <c r="B986" s="197" t="str">
        <f t="shared" ref="B986:C986" si="987">#REF!</f>
        <v>#REF!</v>
      </c>
      <c r="C986" s="197" t="str">
        <f t="shared" si="987"/>
        <v>#REF!</v>
      </c>
      <c r="D986" s="197" t="str">
        <f t="shared" si="4"/>
        <v>#REF!</v>
      </c>
    </row>
    <row r="987" ht="15.75" customHeight="1">
      <c r="A987" s="197" t="str">
        <f>Seeds!AB610</f>
        <v>M6-G-36a-I-4</v>
      </c>
      <c r="B987" s="197" t="str">
        <f t="shared" ref="B987:C987" si="988">#REF!</f>
        <v>#REF!</v>
      </c>
      <c r="C987" s="197" t="str">
        <f t="shared" si="988"/>
        <v>#REF!</v>
      </c>
      <c r="D987" s="197" t="str">
        <f t="shared" si="4"/>
        <v>#REF!</v>
      </c>
    </row>
    <row r="988" ht="15.75" customHeight="1">
      <c r="A988" s="197" t="str">
        <f>Seeds!AB611</f>
        <v>M6-G-36a-E-1</v>
      </c>
      <c r="B988" s="197" t="str">
        <f t="shared" ref="B988:C988" si="989">#REF!</f>
        <v>#REF!</v>
      </c>
      <c r="C988" s="197" t="str">
        <f t="shared" si="989"/>
        <v>#REF!</v>
      </c>
      <c r="D988" s="197" t="str">
        <f t="shared" si="4"/>
        <v>#REF!</v>
      </c>
    </row>
    <row r="989" ht="15.75" customHeight="1">
      <c r="A989" s="197" t="str">
        <f>Seeds!AB612</f>
        <v>M6-G-36a-E-2</v>
      </c>
      <c r="B989" s="197" t="str">
        <f t="shared" ref="B989:C989" si="990">#REF!</f>
        <v>#REF!</v>
      </c>
      <c r="C989" s="197" t="str">
        <f t="shared" si="990"/>
        <v>#REF!</v>
      </c>
      <c r="D989" s="197" t="str">
        <f t="shared" si="4"/>
        <v>#REF!</v>
      </c>
    </row>
    <row r="990" ht="15.75" customHeight="1">
      <c r="A990" s="197" t="str">
        <f>Seeds!AB613</f>
        <v>M6-G-36a-E-3</v>
      </c>
      <c r="B990" s="197" t="str">
        <f t="shared" ref="B990:C990" si="991">#REF!</f>
        <v>#REF!</v>
      </c>
      <c r="C990" s="197" t="str">
        <f t="shared" si="991"/>
        <v>#REF!</v>
      </c>
      <c r="D990" s="197" t="str">
        <f t="shared" si="4"/>
        <v>#REF!</v>
      </c>
    </row>
    <row r="991" ht="15.75" customHeight="1">
      <c r="A991" s="197" t="str">
        <f>Seeds!AB614</f>
        <v>M6-G-36a-E-4</v>
      </c>
      <c r="B991" s="197" t="str">
        <f t="shared" ref="B991:C991" si="992">#REF!</f>
        <v>#REF!</v>
      </c>
      <c r="C991" s="197" t="str">
        <f t="shared" si="992"/>
        <v>#REF!</v>
      </c>
      <c r="D991" s="197" t="str">
        <f t="shared" si="4"/>
        <v>#REF!</v>
      </c>
    </row>
    <row r="992" ht="15.75" customHeight="1">
      <c r="A992" s="197" t="str">
        <f>Seeds!AB615</f>
        <v>M6-G-37a-I-1</v>
      </c>
      <c r="B992" s="197" t="str">
        <f t="shared" ref="B992:C992" si="993">#REF!</f>
        <v>#REF!</v>
      </c>
      <c r="C992" s="197" t="str">
        <f t="shared" si="993"/>
        <v>#REF!</v>
      </c>
      <c r="D992" s="197" t="str">
        <f t="shared" si="4"/>
        <v>#REF!</v>
      </c>
    </row>
    <row r="993" ht="15.75" customHeight="1">
      <c r="A993" s="197" t="str">
        <f>Seeds!AB616</f>
        <v>M6-G-37a-I-2</v>
      </c>
      <c r="B993" s="197" t="str">
        <f t="shared" ref="B993:C993" si="994">#REF!</f>
        <v>#REF!</v>
      </c>
      <c r="C993" s="197" t="str">
        <f t="shared" si="994"/>
        <v>#REF!</v>
      </c>
      <c r="D993" s="197" t="str">
        <f t="shared" si="4"/>
        <v>#REF!</v>
      </c>
    </row>
    <row r="994" ht="15.75" customHeight="1">
      <c r="A994" s="197" t="str">
        <f>Seeds!AB617</f>
        <v>M6-G-37a-I-3</v>
      </c>
      <c r="B994" s="197" t="str">
        <f t="shared" ref="B994:C994" si="995">#REF!</f>
        <v>#REF!</v>
      </c>
      <c r="C994" s="197" t="str">
        <f t="shared" si="995"/>
        <v>#REF!</v>
      </c>
      <c r="D994" s="197" t="str">
        <f t="shared" si="4"/>
        <v>#REF!</v>
      </c>
    </row>
    <row r="995" ht="15.75" customHeight="1">
      <c r="A995" s="197" t="str">
        <f>Seeds!AB618</f>
        <v>M6-G-37b-I-1</v>
      </c>
      <c r="B995" s="197" t="str">
        <f t="shared" ref="B995:C995" si="996">#REF!</f>
        <v>#REF!</v>
      </c>
      <c r="C995" s="197" t="str">
        <f t="shared" si="996"/>
        <v>#REF!</v>
      </c>
      <c r="D995" s="197" t="str">
        <f t="shared" si="4"/>
        <v>#REF!</v>
      </c>
    </row>
    <row r="996" ht="15.75" customHeight="1">
      <c r="A996" s="197" t="str">
        <f>Seeds!AB619</f>
        <v>M6-G-37b-I-2</v>
      </c>
      <c r="B996" s="197" t="str">
        <f t="shared" ref="B996:C996" si="997">#REF!</f>
        <v>#REF!</v>
      </c>
      <c r="C996" s="197" t="str">
        <f t="shared" si="997"/>
        <v>#REF!</v>
      </c>
      <c r="D996" s="197" t="str">
        <f t="shared" si="4"/>
        <v>#REF!</v>
      </c>
    </row>
    <row r="997" ht="15.75" customHeight="1">
      <c r="A997" s="197" t="str">
        <f>Seeds!AB620</f>
        <v>M6-G-37b-I-3</v>
      </c>
      <c r="B997" s="197" t="str">
        <f t="shared" ref="B997:C997" si="998">#REF!</f>
        <v>#REF!</v>
      </c>
      <c r="C997" s="197" t="str">
        <f t="shared" si="998"/>
        <v>#REF!</v>
      </c>
      <c r="D997" s="197" t="str">
        <f t="shared" si="4"/>
        <v>#REF!</v>
      </c>
    </row>
    <row r="998" ht="15.75" customHeight="1">
      <c r="A998" s="197" t="str">
        <f>Seeds!AB621</f>
        <v>M6-G-37b-E-1</v>
      </c>
      <c r="B998" s="197" t="str">
        <f t="shared" ref="B998:C998" si="999">#REF!</f>
        <v>#REF!</v>
      </c>
      <c r="C998" s="197" t="str">
        <f t="shared" si="999"/>
        <v>#REF!</v>
      </c>
      <c r="D998" s="197" t="str">
        <f t="shared" si="4"/>
        <v>#REF!</v>
      </c>
    </row>
    <row r="999" ht="15.75" customHeight="1">
      <c r="A999" s="197" t="str">
        <f>Seeds!AB622</f>
        <v>M6-G-37b-E-2</v>
      </c>
      <c r="B999" s="197" t="str">
        <f t="shared" ref="B999:C999" si="1000">#REF!</f>
        <v>#REF!</v>
      </c>
      <c r="C999" s="197" t="str">
        <f t="shared" si="1000"/>
        <v>#REF!</v>
      </c>
      <c r="D999" s="197" t="str">
        <f t="shared" si="4"/>
        <v>#REF!</v>
      </c>
    </row>
    <row r="1000" ht="15.75" customHeight="1">
      <c r="A1000" s="197" t="str">
        <f>Seeds!AB623</f>
        <v>M6-G-37b-E-3</v>
      </c>
      <c r="B1000" s="197" t="str">
        <f t="shared" ref="B1000:C1000" si="1001">#REF!</f>
        <v>#REF!</v>
      </c>
      <c r="C1000" s="197" t="str">
        <f t="shared" si="1001"/>
        <v>#REF!</v>
      </c>
      <c r="D1000" s="197" t="str">
        <f t="shared" si="4"/>
        <v>#REF!</v>
      </c>
    </row>
    <row r="1001" ht="15.75" customHeight="1">
      <c r="A1001" s="197" t="str">
        <f t="shared" ref="A1001:C1001" si="1002">#REF!</f>
        <v>#REF!</v>
      </c>
      <c r="B1001" s="197" t="str">
        <f t="shared" si="1002"/>
        <v>#REF!</v>
      </c>
      <c r="C1001" s="197" t="str">
        <f t="shared" si="1002"/>
        <v>#REF!</v>
      </c>
      <c r="D1001" s="197" t="str">
        <f t="shared" si="4"/>
        <v>#REF!</v>
      </c>
    </row>
    <row r="1002" ht="15.75" customHeight="1">
      <c r="A1002" s="197" t="str">
        <f t="shared" ref="A1002:C1002" si="1003">#REF!</f>
        <v>#REF!</v>
      </c>
      <c r="B1002" s="197" t="str">
        <f t="shared" si="1003"/>
        <v>#REF!</v>
      </c>
      <c r="C1002" s="197" t="str">
        <f t="shared" si="1003"/>
        <v>#REF!</v>
      </c>
      <c r="D1002" s="197" t="str">
        <f t="shared" si="4"/>
        <v>#REF!</v>
      </c>
    </row>
    <row r="1003" ht="15.75" customHeight="1">
      <c r="A1003" s="197" t="str">
        <f t="shared" ref="A1003:C1003" si="1004">#REF!</f>
        <v>#REF!</v>
      </c>
      <c r="B1003" s="197" t="str">
        <f t="shared" si="1004"/>
        <v>#REF!</v>
      </c>
      <c r="C1003" s="197" t="str">
        <f t="shared" si="1004"/>
        <v>#REF!</v>
      </c>
      <c r="D1003" s="197" t="str">
        <f t="shared" si="4"/>
        <v>#REF!</v>
      </c>
    </row>
    <row r="1004" ht="15.75" customHeight="1">
      <c r="A1004" s="197" t="str">
        <f t="shared" ref="A1004:C1004" si="1005">#REF!</f>
        <v>#REF!</v>
      </c>
      <c r="B1004" s="197" t="str">
        <f t="shared" si="1005"/>
        <v>#REF!</v>
      </c>
      <c r="C1004" s="197" t="str">
        <f t="shared" si="1005"/>
        <v>#REF!</v>
      </c>
      <c r="D1004" s="197" t="str">
        <f t="shared" si="4"/>
        <v>#REF!</v>
      </c>
    </row>
    <row r="1005" ht="15.75" customHeight="1">
      <c r="A1005" s="197" t="str">
        <f t="shared" ref="A1005:C1005" si="1006">#REF!</f>
        <v>#REF!</v>
      </c>
      <c r="B1005" s="197" t="str">
        <f t="shared" si="1006"/>
        <v>#REF!</v>
      </c>
      <c r="C1005" s="197" t="str">
        <f t="shared" si="1006"/>
        <v>#REF!</v>
      </c>
      <c r="D1005" s="197" t="str">
        <f t="shared" si="4"/>
        <v>#REF!</v>
      </c>
    </row>
    <row r="1006" ht="15.75" customHeight="1">
      <c r="A1006" s="197" t="str">
        <f t="shared" ref="A1006:C1006" si="1007">#REF!</f>
        <v>#REF!</v>
      </c>
      <c r="B1006" s="197" t="str">
        <f t="shared" si="1007"/>
        <v>#REF!</v>
      </c>
      <c r="C1006" s="197" t="str">
        <f t="shared" si="1007"/>
        <v>#REF!</v>
      </c>
      <c r="D1006" s="197" t="str">
        <f t="shared" si="4"/>
        <v>#REF!</v>
      </c>
    </row>
    <row r="1007" ht="15.75" customHeight="1">
      <c r="A1007" s="197" t="str">
        <f t="shared" ref="A1007:C1007" si="1008">#REF!</f>
        <v>#REF!</v>
      </c>
      <c r="B1007" s="197" t="str">
        <f t="shared" si="1008"/>
        <v>#REF!</v>
      </c>
      <c r="C1007" s="197" t="str">
        <f t="shared" si="1008"/>
        <v>#REF!</v>
      </c>
      <c r="D1007" s="197" t="str">
        <f t="shared" si="4"/>
        <v>#REF!</v>
      </c>
    </row>
    <row r="1008" ht="15.75" customHeight="1">
      <c r="A1008" s="197" t="str">
        <f t="shared" ref="A1008:C1008" si="1009">#REF!</f>
        <v>#REF!</v>
      </c>
      <c r="B1008" s="197" t="str">
        <f t="shared" si="1009"/>
        <v>#REF!</v>
      </c>
      <c r="C1008" s="197" t="str">
        <f t="shared" si="1009"/>
        <v>#REF!</v>
      </c>
      <c r="D1008" s="197" t="str">
        <f t="shared" si="4"/>
        <v>#REF!</v>
      </c>
    </row>
    <row r="1009" ht="15.75" customHeight="1">
      <c r="A1009" s="197" t="str">
        <f t="shared" ref="A1009:C1009" si="1010">#REF!</f>
        <v>#REF!</v>
      </c>
      <c r="B1009" s="197" t="str">
        <f t="shared" si="1010"/>
        <v>#REF!</v>
      </c>
      <c r="C1009" s="197" t="str">
        <f t="shared" si="1010"/>
        <v>#REF!</v>
      </c>
      <c r="D1009" s="197" t="str">
        <f t="shared" si="4"/>
        <v>#REF!</v>
      </c>
    </row>
    <row r="1010" ht="15.75" customHeight="1">
      <c r="A1010" s="197" t="str">
        <f t="shared" ref="A1010:C1010" si="1011">#REF!</f>
        <v>#REF!</v>
      </c>
      <c r="B1010" s="197" t="str">
        <f t="shared" si="1011"/>
        <v>#REF!</v>
      </c>
      <c r="C1010" s="197" t="str">
        <f t="shared" si="1011"/>
        <v>#REF!</v>
      </c>
      <c r="D1010" s="197" t="str">
        <f t="shared" si="4"/>
        <v>#REF!</v>
      </c>
    </row>
    <row r="1011" ht="15.75" customHeight="1">
      <c r="A1011" s="197" t="str">
        <f t="shared" ref="A1011:C1011" si="1012">#REF!</f>
        <v>#REF!</v>
      </c>
      <c r="B1011" s="197" t="str">
        <f t="shared" si="1012"/>
        <v>#REF!</v>
      </c>
      <c r="C1011" s="197" t="str">
        <f t="shared" si="1012"/>
        <v>#REF!</v>
      </c>
      <c r="D1011" s="197" t="str">
        <f t="shared" si="4"/>
        <v>#REF!</v>
      </c>
    </row>
    <row r="1012" ht="15.75" customHeight="1">
      <c r="A1012" s="197" t="str">
        <f t="shared" ref="A1012:C1012" si="1013">#REF!</f>
        <v>#REF!</v>
      </c>
      <c r="B1012" s="197" t="str">
        <f t="shared" si="1013"/>
        <v>#REF!</v>
      </c>
      <c r="C1012" s="197" t="str">
        <f t="shared" si="1013"/>
        <v>#REF!</v>
      </c>
      <c r="D1012" s="197" t="str">
        <f t="shared" si="4"/>
        <v>#REF!</v>
      </c>
    </row>
    <row r="1013" ht="15.75" customHeight="1">
      <c r="A1013" s="197" t="str">
        <f t="shared" ref="A1013:C1013" si="1014">#REF!</f>
        <v>#REF!</v>
      </c>
      <c r="B1013" s="197" t="str">
        <f t="shared" si="1014"/>
        <v>#REF!</v>
      </c>
      <c r="C1013" s="197" t="str">
        <f t="shared" si="1014"/>
        <v>#REF!</v>
      </c>
      <c r="D1013" s="197" t="str">
        <f t="shared" si="4"/>
        <v>#REF!</v>
      </c>
    </row>
    <row r="1014" ht="15.75" customHeight="1">
      <c r="A1014" s="197" t="str">
        <f t="shared" ref="A1014:C1014" si="1015">#REF!</f>
        <v>#REF!</v>
      </c>
      <c r="B1014" s="197" t="str">
        <f t="shared" si="1015"/>
        <v>#REF!</v>
      </c>
      <c r="C1014" s="197" t="str">
        <f t="shared" si="1015"/>
        <v>#REF!</v>
      </c>
      <c r="D1014" s="197" t="str">
        <f t="shared" si="4"/>
        <v>#REF!</v>
      </c>
    </row>
    <row r="1015" ht="15.75" customHeight="1">
      <c r="A1015" s="197" t="str">
        <f t="shared" ref="A1015:C1015" si="1016">#REF!</f>
        <v>#REF!</v>
      </c>
      <c r="B1015" s="197" t="str">
        <f t="shared" si="1016"/>
        <v>#REF!</v>
      </c>
      <c r="C1015" s="197" t="str">
        <f t="shared" si="1016"/>
        <v>#REF!</v>
      </c>
      <c r="D1015" s="197" t="str">
        <f t="shared" si="4"/>
        <v>#REF!</v>
      </c>
    </row>
    <row r="1016" ht="15.75" customHeight="1">
      <c r="A1016" s="197" t="str">
        <f t="shared" ref="A1016:C1016" si="1017">#REF!</f>
        <v>#REF!</v>
      </c>
      <c r="B1016" s="197" t="str">
        <f t="shared" si="1017"/>
        <v>#REF!</v>
      </c>
      <c r="C1016" s="197" t="str">
        <f t="shared" si="1017"/>
        <v>#REF!</v>
      </c>
      <c r="D1016" s="197" t="str">
        <f t="shared" si="4"/>
        <v>#REF!</v>
      </c>
    </row>
    <row r="1017" ht="15.75" customHeight="1">
      <c r="A1017" s="197" t="str">
        <f t="shared" ref="A1017:C1017" si="1018">#REF!</f>
        <v>#REF!</v>
      </c>
      <c r="B1017" s="197" t="str">
        <f t="shared" si="1018"/>
        <v>#REF!</v>
      </c>
      <c r="C1017" s="197" t="str">
        <f t="shared" si="1018"/>
        <v>#REF!</v>
      </c>
      <c r="D1017" s="197" t="str">
        <f t="shared" si="4"/>
        <v>#REF!</v>
      </c>
    </row>
    <row r="1018" ht="15.75" customHeight="1">
      <c r="A1018" s="197" t="str">
        <f t="shared" ref="A1018:C1018" si="1019">#REF!</f>
        <v>#REF!</v>
      </c>
      <c r="B1018" s="197" t="str">
        <f t="shared" si="1019"/>
        <v>#REF!</v>
      </c>
      <c r="C1018" s="197" t="str">
        <f t="shared" si="1019"/>
        <v>#REF!</v>
      </c>
      <c r="D1018" s="197" t="str">
        <f t="shared" si="4"/>
        <v>#REF!</v>
      </c>
    </row>
    <row r="1019" ht="15.75" customHeight="1">
      <c r="A1019" s="197" t="str">
        <f t="shared" ref="A1019:C1019" si="1020">#REF!</f>
        <v>#REF!</v>
      </c>
      <c r="B1019" s="197" t="str">
        <f t="shared" si="1020"/>
        <v>#REF!</v>
      </c>
      <c r="C1019" s="197" t="str">
        <f t="shared" si="1020"/>
        <v>#REF!</v>
      </c>
      <c r="D1019" s="197" t="str">
        <f t="shared" si="4"/>
        <v>#REF!</v>
      </c>
    </row>
    <row r="1020" ht="15.75" customHeight="1">
      <c r="A1020" s="197" t="str">
        <f t="shared" ref="A1020:C1020" si="1021">#REF!</f>
        <v>#REF!</v>
      </c>
      <c r="B1020" s="197" t="str">
        <f t="shared" si="1021"/>
        <v>#REF!</v>
      </c>
      <c r="C1020" s="197" t="str">
        <f t="shared" si="1021"/>
        <v>#REF!</v>
      </c>
      <c r="D1020" s="197" t="str">
        <f t="shared" si="4"/>
        <v>#REF!</v>
      </c>
    </row>
    <row r="1021" ht="15.75" customHeight="1">
      <c r="A1021" s="197" t="str">
        <f t="shared" ref="A1021:C1021" si="1022">#REF!</f>
        <v>#REF!</v>
      </c>
      <c r="B1021" s="197" t="str">
        <f t="shared" si="1022"/>
        <v>#REF!</v>
      </c>
      <c r="C1021" s="197" t="str">
        <f t="shared" si="1022"/>
        <v>#REF!</v>
      </c>
      <c r="D1021" s="197" t="str">
        <f t="shared" si="4"/>
        <v>#REF!</v>
      </c>
    </row>
    <row r="1022" ht="15.75" customHeight="1">
      <c r="A1022" s="197" t="str">
        <f t="shared" ref="A1022:C1022" si="1023">#REF!</f>
        <v>#REF!</v>
      </c>
      <c r="B1022" s="197" t="str">
        <f t="shared" si="1023"/>
        <v>#REF!</v>
      </c>
      <c r="C1022" s="197" t="str">
        <f t="shared" si="1023"/>
        <v>#REF!</v>
      </c>
      <c r="D1022" s="197" t="str">
        <f t="shared" si="4"/>
        <v>#REF!</v>
      </c>
    </row>
    <row r="1023" ht="15.75" customHeight="1">
      <c r="A1023" s="197" t="str">
        <f t="shared" ref="A1023:C1023" si="1024">#REF!</f>
        <v>#REF!</v>
      </c>
      <c r="B1023" s="197" t="str">
        <f t="shared" si="1024"/>
        <v>#REF!</v>
      </c>
      <c r="C1023" s="197" t="str">
        <f t="shared" si="1024"/>
        <v>#REF!</v>
      </c>
      <c r="D1023" s="197" t="str">
        <f t="shared" si="4"/>
        <v>#REF!</v>
      </c>
    </row>
    <row r="1024" ht="15.75" customHeight="1">
      <c r="A1024" s="197" t="str">
        <f t="shared" ref="A1024:C1024" si="1025">#REF!</f>
        <v>#REF!</v>
      </c>
      <c r="B1024" s="197" t="str">
        <f t="shared" si="1025"/>
        <v>#REF!</v>
      </c>
      <c r="C1024" s="197" t="str">
        <f t="shared" si="1025"/>
        <v>#REF!</v>
      </c>
      <c r="D1024" s="197" t="str">
        <f t="shared" si="4"/>
        <v>#REF!</v>
      </c>
    </row>
    <row r="1025" ht="15.75" customHeight="1">
      <c r="A1025" s="197" t="str">
        <f t="shared" ref="A1025:C1025" si="1026">#REF!</f>
        <v>#REF!</v>
      </c>
      <c r="B1025" s="197" t="str">
        <f t="shared" si="1026"/>
        <v>#REF!</v>
      </c>
      <c r="C1025" s="197" t="str">
        <f t="shared" si="1026"/>
        <v>#REF!</v>
      </c>
      <c r="D1025" s="197" t="str">
        <f t="shared" si="4"/>
        <v>#REF!</v>
      </c>
    </row>
    <row r="1026" ht="15.75" customHeight="1">
      <c r="A1026" s="197" t="str">
        <f t="shared" ref="A1026:C1026" si="1027">#REF!</f>
        <v>#REF!</v>
      </c>
      <c r="B1026" s="197" t="str">
        <f t="shared" si="1027"/>
        <v>#REF!</v>
      </c>
      <c r="C1026" s="197" t="str">
        <f t="shared" si="1027"/>
        <v>#REF!</v>
      </c>
      <c r="D1026" s="197" t="str">
        <f t="shared" si="4"/>
        <v>#REF!</v>
      </c>
    </row>
    <row r="1027" ht="15.75" customHeight="1">
      <c r="A1027" s="197" t="str">
        <f t="shared" ref="A1027:C1027" si="1028">#REF!</f>
        <v>#REF!</v>
      </c>
      <c r="B1027" s="197" t="str">
        <f t="shared" si="1028"/>
        <v>#REF!</v>
      </c>
      <c r="C1027" s="197" t="str">
        <f t="shared" si="1028"/>
        <v>#REF!</v>
      </c>
      <c r="D1027" s="197" t="str">
        <f t="shared" si="4"/>
        <v>#REF!</v>
      </c>
    </row>
    <row r="1028" ht="15.75" customHeight="1">
      <c r="A1028" s="197" t="str">
        <f t="shared" ref="A1028:C1028" si="1029">#REF!</f>
        <v>#REF!</v>
      </c>
      <c r="B1028" s="197" t="str">
        <f t="shared" si="1029"/>
        <v>#REF!</v>
      </c>
      <c r="C1028" s="197" t="str">
        <f t="shared" si="1029"/>
        <v>#REF!</v>
      </c>
      <c r="D1028" s="197" t="str">
        <f t="shared" si="4"/>
        <v>#REF!</v>
      </c>
    </row>
    <row r="1029" ht="15.75" customHeight="1">
      <c r="A1029" s="197" t="str">
        <f t="shared" ref="A1029:C1029" si="1030">#REF!</f>
        <v>#REF!</v>
      </c>
      <c r="B1029" s="197" t="str">
        <f t="shared" si="1030"/>
        <v>#REF!</v>
      </c>
      <c r="C1029" s="197" t="str">
        <f t="shared" si="1030"/>
        <v>#REF!</v>
      </c>
      <c r="D1029" s="197" t="str">
        <f t="shared" si="4"/>
        <v>#REF!</v>
      </c>
    </row>
    <row r="1030" ht="15.75" customHeight="1">
      <c r="A1030" s="197" t="str">
        <f t="shared" ref="A1030:C1030" si="1031">#REF!</f>
        <v>#REF!</v>
      </c>
      <c r="B1030" s="197" t="str">
        <f t="shared" si="1031"/>
        <v>#REF!</v>
      </c>
      <c r="C1030" s="197" t="str">
        <f t="shared" si="1031"/>
        <v>#REF!</v>
      </c>
      <c r="D1030" s="197" t="str">
        <f t="shared" si="4"/>
        <v>#REF!</v>
      </c>
    </row>
    <row r="1031" ht="15.75" customHeight="1">
      <c r="A1031" s="197" t="str">
        <f t="shared" ref="A1031:C1031" si="1032">#REF!</f>
        <v>#REF!</v>
      </c>
      <c r="B1031" s="197" t="str">
        <f t="shared" si="1032"/>
        <v>#REF!</v>
      </c>
      <c r="C1031" s="197" t="str">
        <f t="shared" si="1032"/>
        <v>#REF!</v>
      </c>
      <c r="D1031" s="197" t="str">
        <f t="shared" si="4"/>
        <v>#REF!</v>
      </c>
    </row>
    <row r="1032" ht="15.75" customHeight="1">
      <c r="A1032" s="197" t="str">
        <f>Seeds!AB624</f>
        <v>M6-G-15a-I-1</v>
      </c>
      <c r="B1032" s="197" t="str">
        <f t="shared" ref="B1032:C1032" si="1033">#REF!</f>
        <v>#REF!</v>
      </c>
      <c r="C1032" s="197" t="str">
        <f t="shared" si="1033"/>
        <v>#REF!</v>
      </c>
      <c r="D1032" s="197" t="str">
        <f t="shared" si="4"/>
        <v>#REF!</v>
      </c>
    </row>
    <row r="1033" ht="15.75" customHeight="1">
      <c r="A1033" s="197" t="str">
        <f>Seeds!AB625</f>
        <v>M6-G-15a-E-1</v>
      </c>
      <c r="B1033" s="197" t="str">
        <f t="shared" ref="B1033:C1033" si="1034">#REF!</f>
        <v>#REF!</v>
      </c>
      <c r="C1033" s="197" t="str">
        <f t="shared" si="1034"/>
        <v>#REF!</v>
      </c>
      <c r="D1033" s="197" t="str">
        <f t="shared" si="4"/>
        <v>#REF!</v>
      </c>
    </row>
    <row r="1034" ht="15.75" customHeight="1">
      <c r="A1034" s="197" t="str">
        <f>Seeds!AB626</f>
        <v>M6-G-15a-E-2</v>
      </c>
      <c r="B1034" s="197" t="str">
        <f t="shared" ref="B1034:C1034" si="1035">#REF!</f>
        <v>#REF!</v>
      </c>
      <c r="C1034" s="197" t="str">
        <f t="shared" si="1035"/>
        <v>#REF!</v>
      </c>
      <c r="D1034" s="197" t="str">
        <f t="shared" si="4"/>
        <v>#REF!</v>
      </c>
    </row>
    <row r="1035" ht="15.75" customHeight="1">
      <c r="A1035" s="197" t="str">
        <f>Seeds!AB627</f>
        <v>M6-G-15a-E-3</v>
      </c>
      <c r="B1035" s="197" t="str">
        <f t="shared" ref="B1035:C1035" si="1036">#REF!</f>
        <v>#REF!</v>
      </c>
      <c r="C1035" s="197" t="str">
        <f t="shared" si="1036"/>
        <v>#REF!</v>
      </c>
      <c r="D1035" s="197" t="str">
        <f t="shared" si="4"/>
        <v>#REF!</v>
      </c>
    </row>
    <row r="1036" ht="15.75" customHeight="1">
      <c r="A1036" s="197" t="str">
        <f>Seeds!AB628</f>
        <v>M6-G-15a-E-4</v>
      </c>
      <c r="B1036" s="197" t="str">
        <f t="shared" ref="B1036:C1036" si="1037">#REF!</f>
        <v>#REF!</v>
      </c>
      <c r="C1036" s="197" t="str">
        <f t="shared" si="1037"/>
        <v>#REF!</v>
      </c>
      <c r="D1036" s="197" t="str">
        <f t="shared" si="4"/>
        <v>#REF!</v>
      </c>
    </row>
    <row r="1037" ht="15.75" customHeight="1">
      <c r="A1037" s="197" t="str">
        <f>Seeds!AB629</f>
        <v>M6-G-15b-I-1</v>
      </c>
      <c r="B1037" s="197" t="str">
        <f t="shared" ref="B1037:C1037" si="1038">#REF!</f>
        <v>#REF!</v>
      </c>
      <c r="C1037" s="197" t="str">
        <f t="shared" si="1038"/>
        <v>#REF!</v>
      </c>
      <c r="D1037" s="197" t="str">
        <f t="shared" si="4"/>
        <v>#REF!</v>
      </c>
    </row>
    <row r="1038" ht="15.75" customHeight="1">
      <c r="A1038" s="197" t="str">
        <f>Seeds!AB630</f>
        <v>M6-G-15b-I-2</v>
      </c>
      <c r="B1038" s="197" t="str">
        <f t="shared" ref="B1038:C1038" si="1039">#REF!</f>
        <v>#REF!</v>
      </c>
      <c r="C1038" s="197" t="str">
        <f t="shared" si="1039"/>
        <v>#REF!</v>
      </c>
      <c r="D1038" s="197" t="str">
        <f t="shared" si="4"/>
        <v>#REF!</v>
      </c>
    </row>
    <row r="1039" ht="15.75" customHeight="1">
      <c r="A1039" s="197" t="str">
        <f>Seeds!AB631</f>
        <v>M6-G-15b-E-1</v>
      </c>
      <c r="B1039" s="197" t="str">
        <f t="shared" ref="B1039:C1039" si="1040">#REF!</f>
        <v>#REF!</v>
      </c>
      <c r="C1039" s="197" t="str">
        <f t="shared" si="1040"/>
        <v>#REF!</v>
      </c>
      <c r="D1039" s="197" t="str">
        <f t="shared" si="4"/>
        <v>#REF!</v>
      </c>
    </row>
    <row r="1040" ht="15.75" customHeight="1">
      <c r="A1040" s="197" t="str">
        <f>Seeds!AB632</f>
        <v>M6-G-15b-E-2</v>
      </c>
      <c r="B1040" s="197" t="str">
        <f t="shared" ref="B1040:C1040" si="1041">#REF!</f>
        <v>#REF!</v>
      </c>
      <c r="C1040" s="197" t="str">
        <f t="shared" si="1041"/>
        <v>#REF!</v>
      </c>
      <c r="D1040" s="197" t="str">
        <f t="shared" si="4"/>
        <v>#REF!</v>
      </c>
    </row>
    <row r="1041" ht="15.75" customHeight="1">
      <c r="A1041" s="197" t="str">
        <f>Seeds!AB633</f>
        <v>M6-G-16a-I-1</v>
      </c>
      <c r="B1041" s="197" t="str">
        <f t="shared" ref="B1041:C1041" si="1042">#REF!</f>
        <v>#REF!</v>
      </c>
      <c r="C1041" s="197" t="str">
        <f t="shared" si="1042"/>
        <v>#REF!</v>
      </c>
      <c r="D1041" s="197" t="str">
        <f t="shared" si="4"/>
        <v>#REF!</v>
      </c>
    </row>
    <row r="1042" ht="15.75" customHeight="1">
      <c r="A1042" s="197" t="str">
        <f>Seeds!AB634</f>
        <v>M6-G-16a-E-1</v>
      </c>
      <c r="B1042" s="197" t="str">
        <f t="shared" ref="B1042:C1042" si="1043">#REF!</f>
        <v>#REF!</v>
      </c>
      <c r="C1042" s="197" t="str">
        <f t="shared" si="1043"/>
        <v>#REF!</v>
      </c>
      <c r="D1042" s="197" t="str">
        <f t="shared" si="4"/>
        <v>#REF!</v>
      </c>
    </row>
    <row r="1043" ht="15.75" customHeight="1">
      <c r="A1043" s="197" t="str">
        <f>Seeds!AB635</f>
        <v>M6-G-16a-E-2</v>
      </c>
      <c r="B1043" s="197" t="str">
        <f t="shared" ref="B1043:C1043" si="1044">#REF!</f>
        <v>#REF!</v>
      </c>
      <c r="C1043" s="197" t="str">
        <f t="shared" si="1044"/>
        <v>#REF!</v>
      </c>
      <c r="D1043" s="197" t="str">
        <f t="shared" si="4"/>
        <v>#REF!</v>
      </c>
    </row>
    <row r="1044" ht="15.75" customHeight="1">
      <c r="A1044" s="197" t="str">
        <f>Seeds!AB636</f>
        <v>M6-G-16a-E-3</v>
      </c>
      <c r="B1044" s="197" t="str">
        <f t="shared" ref="B1044:C1044" si="1045">#REF!</f>
        <v>#REF!</v>
      </c>
      <c r="C1044" s="197" t="str">
        <f t="shared" si="1045"/>
        <v>#REF!</v>
      </c>
      <c r="D1044" s="197" t="str">
        <f t="shared" si="4"/>
        <v>#REF!</v>
      </c>
    </row>
    <row r="1045" ht="15.75" customHeight="1">
      <c r="A1045" s="197" t="str">
        <f>Seeds!AB637</f>
        <v>M6-G-16b-I-1</v>
      </c>
      <c r="B1045" s="197" t="str">
        <f t="shared" ref="B1045:C1045" si="1046">#REF!</f>
        <v>#REF!</v>
      </c>
      <c r="C1045" s="197" t="str">
        <f t="shared" si="1046"/>
        <v>#REF!</v>
      </c>
      <c r="D1045" s="197" t="str">
        <f t="shared" si="4"/>
        <v>#REF!</v>
      </c>
    </row>
    <row r="1046" ht="15.75" customHeight="1">
      <c r="A1046" s="197" t="str">
        <f>Seeds!AB638</f>
        <v>M6-G-16b-E-1</v>
      </c>
      <c r="B1046" s="197" t="str">
        <f t="shared" ref="B1046:C1046" si="1047">#REF!</f>
        <v>#REF!</v>
      </c>
      <c r="C1046" s="197" t="str">
        <f t="shared" si="1047"/>
        <v>#REF!</v>
      </c>
      <c r="D1046" s="197" t="str">
        <f t="shared" si="4"/>
        <v>#REF!</v>
      </c>
    </row>
    <row r="1047" ht="15.75" customHeight="1">
      <c r="A1047" s="197" t="str">
        <f>Seeds!AB639</f>
        <v>M6-G-16b-E-2</v>
      </c>
      <c r="B1047" s="197" t="str">
        <f t="shared" ref="B1047:C1047" si="1048">#REF!</f>
        <v>#REF!</v>
      </c>
      <c r="C1047" s="197" t="str">
        <f t="shared" si="1048"/>
        <v>#REF!</v>
      </c>
      <c r="D1047" s="197" t="str">
        <f t="shared" si="4"/>
        <v>#REF!</v>
      </c>
    </row>
    <row r="1048" ht="15.75" customHeight="1">
      <c r="A1048" s="197" t="str">
        <f>Seeds!AB640</f>
        <v>M6-G-16b-E-3</v>
      </c>
      <c r="B1048" s="197" t="str">
        <f t="shared" ref="B1048:C1048" si="1049">#REF!</f>
        <v>#REF!</v>
      </c>
      <c r="C1048" s="197" t="str">
        <f t="shared" si="1049"/>
        <v>#REF!</v>
      </c>
      <c r="D1048" s="197" t="str">
        <f t="shared" si="4"/>
        <v>#REF!</v>
      </c>
    </row>
    <row r="1049" ht="15.75" customHeight="1">
      <c r="A1049" s="197" t="str">
        <f>Seeds!AB641</f>
        <v>M6-G-17a-I-1</v>
      </c>
      <c r="B1049" s="197" t="str">
        <f t="shared" ref="B1049:C1049" si="1050">#REF!</f>
        <v>#REF!</v>
      </c>
      <c r="C1049" s="197" t="str">
        <f t="shared" si="1050"/>
        <v>#REF!</v>
      </c>
      <c r="D1049" s="197" t="str">
        <f t="shared" si="4"/>
        <v>#REF!</v>
      </c>
    </row>
    <row r="1050" ht="15.75" customHeight="1">
      <c r="A1050" s="197" t="str">
        <f>Seeds!AB642</f>
        <v>M6-G-17a-I-2</v>
      </c>
      <c r="B1050" s="197" t="str">
        <f t="shared" ref="B1050:C1050" si="1051">#REF!</f>
        <v>#REF!</v>
      </c>
      <c r="C1050" s="197" t="str">
        <f t="shared" si="1051"/>
        <v>#REF!</v>
      </c>
      <c r="D1050" s="197" t="str">
        <f t="shared" si="4"/>
        <v>#REF!</v>
      </c>
    </row>
    <row r="1051" ht="15.75" customHeight="1">
      <c r="A1051" s="197" t="str">
        <f>Seeds!AB643</f>
        <v>M6-G-17a-I-3</v>
      </c>
      <c r="B1051" s="197" t="str">
        <f t="shared" ref="B1051:C1051" si="1052">#REF!</f>
        <v>#REF!</v>
      </c>
      <c r="C1051" s="197" t="str">
        <f t="shared" si="1052"/>
        <v>#REF!</v>
      </c>
      <c r="D1051" s="197" t="str">
        <f t="shared" si="4"/>
        <v>#REF!</v>
      </c>
    </row>
    <row r="1052" ht="15.75" customHeight="1">
      <c r="A1052" s="197" t="str">
        <f>Seeds!AB644</f>
        <v>M6-G-17a-E-1</v>
      </c>
      <c r="B1052" s="197" t="str">
        <f t="shared" ref="B1052:C1052" si="1053">#REF!</f>
        <v>#REF!</v>
      </c>
      <c r="C1052" s="197" t="str">
        <f t="shared" si="1053"/>
        <v>#REF!</v>
      </c>
      <c r="D1052" s="197" t="str">
        <f t="shared" si="4"/>
        <v>#REF!</v>
      </c>
    </row>
    <row r="1053" ht="15.75" customHeight="1">
      <c r="A1053" s="197" t="str">
        <f>Seeds!AB645</f>
        <v>M6-G-17a-E-2</v>
      </c>
      <c r="B1053" s="197" t="str">
        <f t="shared" ref="B1053:C1053" si="1054">#REF!</f>
        <v>#REF!</v>
      </c>
      <c r="C1053" s="197" t="str">
        <f t="shared" si="1054"/>
        <v>#REF!</v>
      </c>
      <c r="D1053" s="197" t="str">
        <f t="shared" si="4"/>
        <v>#REF!</v>
      </c>
    </row>
    <row r="1054" ht="15.75" customHeight="1">
      <c r="A1054" s="197" t="str">
        <f>Seeds!AB646</f>
        <v>M6-G-17a-E-3</v>
      </c>
      <c r="B1054" s="197" t="str">
        <f t="shared" ref="B1054:C1054" si="1055">#REF!</f>
        <v>#REF!</v>
      </c>
      <c r="C1054" s="197" t="str">
        <f t="shared" si="1055"/>
        <v>#REF!</v>
      </c>
      <c r="D1054" s="197" t="str">
        <f t="shared" si="4"/>
        <v>#REF!</v>
      </c>
    </row>
    <row r="1055" ht="15.75" customHeight="1">
      <c r="A1055" s="197" t="str">
        <f t="shared" ref="A1055:C1055" si="1056">#REF!</f>
        <v>#REF!</v>
      </c>
      <c r="B1055" s="197" t="str">
        <f t="shared" si="1056"/>
        <v>#REF!</v>
      </c>
      <c r="C1055" s="197" t="str">
        <f t="shared" si="1056"/>
        <v>#REF!</v>
      </c>
      <c r="D1055" s="197" t="str">
        <f t="shared" si="4"/>
        <v>#REF!</v>
      </c>
    </row>
    <row r="1056" ht="15.75" customHeight="1">
      <c r="A1056" s="197" t="str">
        <f t="shared" ref="A1056:C1056" si="1057">#REF!</f>
        <v>#REF!</v>
      </c>
      <c r="B1056" s="197" t="str">
        <f t="shared" si="1057"/>
        <v>#REF!</v>
      </c>
      <c r="C1056" s="197" t="str">
        <f t="shared" si="1057"/>
        <v>#REF!</v>
      </c>
      <c r="D1056" s="197" t="str">
        <f t="shared" si="4"/>
        <v>#REF!</v>
      </c>
    </row>
    <row r="1057" ht="15.75" customHeight="1">
      <c r="A1057" s="197" t="str">
        <f t="shared" ref="A1057:C1057" si="1058">#REF!</f>
        <v>#REF!</v>
      </c>
      <c r="B1057" s="197" t="str">
        <f t="shared" si="1058"/>
        <v>#REF!</v>
      </c>
      <c r="C1057" s="197" t="str">
        <f t="shared" si="1058"/>
        <v>#REF!</v>
      </c>
      <c r="D1057" s="197" t="str">
        <f t="shared" si="4"/>
        <v>#REF!</v>
      </c>
    </row>
    <row r="1058" ht="15.75" customHeight="1">
      <c r="A1058" s="197" t="str">
        <f t="shared" ref="A1058:C1058" si="1059">#REF!</f>
        <v>#REF!</v>
      </c>
      <c r="B1058" s="197" t="str">
        <f t="shared" si="1059"/>
        <v>#REF!</v>
      </c>
      <c r="C1058" s="197" t="str">
        <f t="shared" si="1059"/>
        <v>#REF!</v>
      </c>
      <c r="D1058" s="197" t="str">
        <f t="shared" si="4"/>
        <v>#REF!</v>
      </c>
    </row>
    <row r="1059" ht="15.75" customHeight="1">
      <c r="A1059" s="197" t="str">
        <f t="shared" ref="A1059:C1059" si="1060">#REF!</f>
        <v>#REF!</v>
      </c>
      <c r="B1059" s="197" t="str">
        <f t="shared" si="1060"/>
        <v>#REF!</v>
      </c>
      <c r="C1059" s="197" t="str">
        <f t="shared" si="1060"/>
        <v>#REF!</v>
      </c>
      <c r="D1059" s="197" t="str">
        <f t="shared" si="4"/>
        <v>#REF!</v>
      </c>
    </row>
    <row r="1060" ht="15.75" customHeight="1">
      <c r="A1060" s="197" t="str">
        <f t="shared" ref="A1060:C1060" si="1061">#REF!</f>
        <v>#REF!</v>
      </c>
      <c r="B1060" s="197" t="str">
        <f t="shared" si="1061"/>
        <v>#REF!</v>
      </c>
      <c r="C1060" s="197" t="str">
        <f t="shared" si="1061"/>
        <v>#REF!</v>
      </c>
      <c r="D1060" s="197" t="str">
        <f t="shared" si="4"/>
        <v>#REF!</v>
      </c>
    </row>
    <row r="1061" ht="15.75" customHeight="1">
      <c r="A1061" s="197" t="str">
        <f>Seeds!AB647</f>
        <v>M6-G-34a-I-1</v>
      </c>
      <c r="B1061" s="197" t="str">
        <f t="shared" ref="B1061:C1061" si="1062">#REF!</f>
        <v>#REF!</v>
      </c>
      <c r="C1061" s="197" t="str">
        <f t="shared" si="1062"/>
        <v>#REF!</v>
      </c>
      <c r="D1061" s="197" t="str">
        <f t="shared" si="4"/>
        <v>#REF!</v>
      </c>
    </row>
    <row r="1062" ht="15.75" customHeight="1">
      <c r="A1062" s="197" t="str">
        <f>Seeds!AB648</f>
        <v>M6-G-34a-I-2</v>
      </c>
      <c r="B1062" s="197" t="str">
        <f t="shared" ref="B1062:C1062" si="1063">#REF!</f>
        <v>#REF!</v>
      </c>
      <c r="C1062" s="197" t="str">
        <f t="shared" si="1063"/>
        <v>#REF!</v>
      </c>
      <c r="D1062" s="197" t="str">
        <f t="shared" si="4"/>
        <v>#REF!</v>
      </c>
    </row>
    <row r="1063" ht="15.75" customHeight="1">
      <c r="A1063" s="197" t="str">
        <f>Seeds!AB649</f>
        <v>M6-G-34a-E-1</v>
      </c>
      <c r="B1063" s="197" t="str">
        <f t="shared" ref="B1063:C1063" si="1064">#REF!</f>
        <v>#REF!</v>
      </c>
      <c r="C1063" s="197" t="str">
        <f t="shared" si="1064"/>
        <v>#REF!</v>
      </c>
      <c r="D1063" s="197" t="str">
        <f t="shared" si="4"/>
        <v>#REF!</v>
      </c>
    </row>
    <row r="1064" ht="15.75" customHeight="1">
      <c r="A1064" s="197" t="str">
        <f>Seeds!AB650</f>
        <v>M6-G-34a-E-2</v>
      </c>
      <c r="B1064" s="197" t="str">
        <f t="shared" ref="B1064:C1064" si="1065">#REF!</f>
        <v>#REF!</v>
      </c>
      <c r="C1064" s="197" t="str">
        <f t="shared" si="1065"/>
        <v>#REF!</v>
      </c>
      <c r="D1064" s="197" t="str">
        <f t="shared" si="4"/>
        <v>#REF!</v>
      </c>
    </row>
    <row r="1065" ht="15.75" customHeight="1">
      <c r="A1065" s="197" t="str">
        <f>Seeds!AB651</f>
        <v>M6-G-19a-I-1</v>
      </c>
      <c r="B1065" s="197" t="str">
        <f t="shared" ref="B1065:C1065" si="1066">#REF!</f>
        <v>#REF!</v>
      </c>
      <c r="C1065" s="197" t="str">
        <f t="shared" si="1066"/>
        <v>#REF!</v>
      </c>
      <c r="D1065" s="197" t="str">
        <f t="shared" si="4"/>
        <v>#REF!</v>
      </c>
    </row>
    <row r="1066" ht="15.75" customHeight="1">
      <c r="A1066" s="197" t="str">
        <f>Seeds!AB652</f>
        <v>M6-G-19a-E-1</v>
      </c>
      <c r="B1066" s="197" t="str">
        <f t="shared" ref="B1066:C1066" si="1067">#REF!</f>
        <v>#REF!</v>
      </c>
      <c r="C1066" s="197" t="str">
        <f t="shared" si="1067"/>
        <v>#REF!</v>
      </c>
      <c r="D1066" s="197" t="str">
        <f t="shared" si="4"/>
        <v>#REF!</v>
      </c>
    </row>
    <row r="1067" ht="15.75" customHeight="1">
      <c r="A1067" s="197" t="str">
        <f>Seeds!AB653</f>
        <v>M6-G-19a-E-2</v>
      </c>
      <c r="B1067" s="197" t="str">
        <f t="shared" ref="B1067:C1067" si="1068">#REF!</f>
        <v>#REF!</v>
      </c>
      <c r="C1067" s="197" t="str">
        <f t="shared" si="1068"/>
        <v>#REF!</v>
      </c>
      <c r="D1067" s="197" t="str">
        <f t="shared" si="4"/>
        <v>#REF!</v>
      </c>
    </row>
    <row r="1068" ht="15.75" customHeight="1">
      <c r="A1068" s="197" t="str">
        <f>Seeds!AB654</f>
        <v>M6-G-19a-A-1</v>
      </c>
      <c r="B1068" s="197" t="str">
        <f t="shared" ref="B1068:C1068" si="1069">#REF!</f>
        <v>#REF!</v>
      </c>
      <c r="C1068" s="197" t="str">
        <f t="shared" si="1069"/>
        <v>#REF!</v>
      </c>
      <c r="D1068" s="197" t="str">
        <f t="shared" si="4"/>
        <v>#REF!</v>
      </c>
    </row>
    <row r="1069" ht="15.75" customHeight="1">
      <c r="A1069" s="197" t="str">
        <f>Seeds!AB655</f>
        <v>M6-G-19a-A-2</v>
      </c>
      <c r="B1069" s="197" t="str">
        <f t="shared" ref="B1069:C1069" si="1070">#REF!</f>
        <v>#REF!</v>
      </c>
      <c r="C1069" s="197" t="str">
        <f t="shared" si="1070"/>
        <v>#REF!</v>
      </c>
      <c r="D1069" s="197" t="str">
        <f t="shared" si="4"/>
        <v>#REF!</v>
      </c>
    </row>
    <row r="1070" ht="15.75" customHeight="1">
      <c r="A1070" s="197" t="str">
        <f>Seeds!AB656</f>
        <v>M6-G-19a-A-3</v>
      </c>
      <c r="B1070" s="197" t="str">
        <f t="shared" ref="B1070:C1070" si="1071">#REF!</f>
        <v>#REF!</v>
      </c>
      <c r="C1070" s="197" t="str">
        <f t="shared" si="1071"/>
        <v>#REF!</v>
      </c>
      <c r="D1070" s="197" t="str">
        <f t="shared" si="4"/>
        <v>#REF!</v>
      </c>
    </row>
    <row r="1071" ht="15.75" customHeight="1">
      <c r="A1071" s="197" t="str">
        <f>Seeds!AB657</f>
        <v>M6-G-20a-I-1</v>
      </c>
      <c r="B1071" s="197" t="str">
        <f t="shared" ref="B1071:C1071" si="1072">#REF!</f>
        <v>#REF!</v>
      </c>
      <c r="C1071" s="197" t="str">
        <f t="shared" si="1072"/>
        <v>#REF!</v>
      </c>
      <c r="D1071" s="197" t="str">
        <f t="shared" si="4"/>
        <v>#REF!</v>
      </c>
    </row>
    <row r="1072" ht="15.75" customHeight="1">
      <c r="A1072" s="197" t="str">
        <f>Seeds!AB658</f>
        <v>M6-G-20a-E-1</v>
      </c>
      <c r="B1072" s="197" t="str">
        <f t="shared" ref="B1072:C1072" si="1073">#REF!</f>
        <v>#REF!</v>
      </c>
      <c r="C1072" s="197" t="str">
        <f t="shared" si="1073"/>
        <v>#REF!</v>
      </c>
      <c r="D1072" s="197" t="str">
        <f t="shared" si="4"/>
        <v>#REF!</v>
      </c>
    </row>
    <row r="1073" ht="15.75" customHeight="1">
      <c r="A1073" s="197" t="str">
        <f>Seeds!AB659</f>
        <v>M6-G-20a-A-1</v>
      </c>
      <c r="B1073" s="197" t="str">
        <f t="shared" ref="B1073:C1073" si="1074">#REF!</f>
        <v>#REF!</v>
      </c>
      <c r="C1073" s="197" t="str">
        <f t="shared" si="1074"/>
        <v>#REF!</v>
      </c>
      <c r="D1073" s="197" t="str">
        <f t="shared" si="4"/>
        <v>#REF!</v>
      </c>
    </row>
    <row r="1074" ht="15.75" customHeight="1">
      <c r="A1074" s="197" t="str">
        <f>Seeds!AB660</f>
        <v>M6-G-20a-A-2</v>
      </c>
      <c r="B1074" s="197" t="str">
        <f t="shared" ref="B1074:C1074" si="1075">#REF!</f>
        <v>#REF!</v>
      </c>
      <c r="C1074" s="197" t="str">
        <f t="shared" si="1075"/>
        <v>#REF!</v>
      </c>
      <c r="D1074" s="197" t="str">
        <f t="shared" si="4"/>
        <v>#REF!</v>
      </c>
    </row>
    <row r="1075" ht="15.75" customHeight="1">
      <c r="A1075" s="197" t="str">
        <f>Seeds!AB661</f>
        <v>M6-G-20a-A-3</v>
      </c>
      <c r="B1075" s="197" t="str">
        <f t="shared" ref="B1075:C1075" si="1076">#REF!</f>
        <v>#REF!</v>
      </c>
      <c r="C1075" s="197" t="str">
        <f t="shared" si="1076"/>
        <v>#REF!</v>
      </c>
      <c r="D1075" s="197" t="str">
        <f t="shared" si="4"/>
        <v>#REF!</v>
      </c>
    </row>
    <row r="1076" ht="15.75" customHeight="1">
      <c r="A1076" s="197" t="str">
        <f>Seeds!AB662</f>
        <v>M6-G-20b-I-1</v>
      </c>
      <c r="B1076" s="197" t="str">
        <f t="shared" ref="B1076:C1076" si="1077">#REF!</f>
        <v>#REF!</v>
      </c>
      <c r="C1076" s="197" t="str">
        <f t="shared" si="1077"/>
        <v>#REF!</v>
      </c>
      <c r="D1076" s="197" t="str">
        <f t="shared" si="4"/>
        <v>#REF!</v>
      </c>
    </row>
    <row r="1077" ht="15.75" customHeight="1">
      <c r="A1077" s="197" t="str">
        <f>Seeds!AB663</f>
        <v>M6-G-20b-I-2</v>
      </c>
      <c r="B1077" s="197" t="str">
        <f t="shared" ref="B1077:C1077" si="1078">#REF!</f>
        <v>#REF!</v>
      </c>
      <c r="C1077" s="197" t="str">
        <f t="shared" si="1078"/>
        <v>#REF!</v>
      </c>
      <c r="D1077" s="197" t="str">
        <f t="shared" si="4"/>
        <v>#REF!</v>
      </c>
    </row>
    <row r="1078" ht="15.75" customHeight="1">
      <c r="A1078" s="197" t="str">
        <f>Seeds!AB664</f>
        <v>M6-G-20b-I-3</v>
      </c>
      <c r="B1078" s="197" t="str">
        <f t="shared" ref="B1078:C1078" si="1079">#REF!</f>
        <v>#REF!</v>
      </c>
      <c r="C1078" s="197" t="str">
        <f t="shared" si="1079"/>
        <v>#REF!</v>
      </c>
      <c r="D1078" s="197" t="str">
        <f t="shared" si="4"/>
        <v>#REF!</v>
      </c>
    </row>
    <row r="1079" ht="15.75" customHeight="1">
      <c r="A1079" s="197" t="str">
        <f>Seeds!AB665</f>
        <v>M6-G-20b-E-1</v>
      </c>
      <c r="B1079" s="197" t="str">
        <f t="shared" ref="B1079:C1079" si="1080">#REF!</f>
        <v>#REF!</v>
      </c>
      <c r="C1079" s="197" t="str">
        <f t="shared" si="1080"/>
        <v>#REF!</v>
      </c>
      <c r="D1079" s="197" t="str">
        <f t="shared" si="4"/>
        <v>#REF!</v>
      </c>
    </row>
    <row r="1080" ht="15.75" customHeight="1">
      <c r="A1080" s="197" t="str">
        <f>Seeds!AB666</f>
        <v>M6-G-20b-E-2</v>
      </c>
      <c r="B1080" s="197" t="str">
        <f t="shared" ref="B1080:C1080" si="1081">#REF!</f>
        <v>#REF!</v>
      </c>
      <c r="C1080" s="197" t="str">
        <f t="shared" si="1081"/>
        <v>#REF!</v>
      </c>
      <c r="D1080" s="197" t="str">
        <f t="shared" si="4"/>
        <v>#REF!</v>
      </c>
    </row>
    <row r="1081" ht="15.75" customHeight="1">
      <c r="A1081" s="197" t="str">
        <f>Seeds!AB667</f>
        <v>M6-G-20b-E-3</v>
      </c>
      <c r="B1081" s="197" t="str">
        <f t="shared" ref="B1081:C1081" si="1082">#REF!</f>
        <v>#REF!</v>
      </c>
      <c r="C1081" s="197" t="str">
        <f t="shared" si="1082"/>
        <v>#REF!</v>
      </c>
      <c r="D1081" s="197" t="str">
        <f t="shared" si="4"/>
        <v>#REF!</v>
      </c>
    </row>
    <row r="1082" ht="15.75" customHeight="1">
      <c r="A1082" s="197" t="str">
        <f>Seeds!AB668</f>
        <v>M6-G-20b-A-1</v>
      </c>
      <c r="B1082" s="197" t="str">
        <f t="shared" ref="B1082:C1082" si="1083">#REF!</f>
        <v>#REF!</v>
      </c>
      <c r="C1082" s="197" t="str">
        <f t="shared" si="1083"/>
        <v>#REF!</v>
      </c>
      <c r="D1082" s="197" t="str">
        <f t="shared" si="4"/>
        <v>#REF!</v>
      </c>
    </row>
    <row r="1083" ht="15.75" customHeight="1">
      <c r="A1083" s="197" t="str">
        <f>Seeds!AB669</f>
        <v>M6-G-20b-A-2</v>
      </c>
      <c r="B1083" s="197" t="str">
        <f t="shared" ref="B1083:C1083" si="1084">#REF!</f>
        <v>#REF!</v>
      </c>
      <c r="C1083" s="197" t="str">
        <f t="shared" si="1084"/>
        <v>#REF!</v>
      </c>
      <c r="D1083" s="197" t="str">
        <f t="shared" si="4"/>
        <v>#REF!</v>
      </c>
    </row>
    <row r="1084" ht="15.75" customHeight="1">
      <c r="A1084" s="197" t="str">
        <f>Seeds!AB670</f>
        <v>M6-G-20b-A-3</v>
      </c>
      <c r="B1084" s="197" t="str">
        <f t="shared" ref="B1084:C1084" si="1085">#REF!</f>
        <v>#REF!</v>
      </c>
      <c r="C1084" s="197" t="str">
        <f t="shared" si="1085"/>
        <v>#REF!</v>
      </c>
      <c r="D1084" s="197" t="str">
        <f t="shared" si="4"/>
        <v>#REF!</v>
      </c>
    </row>
    <row r="1085" ht="15.75" customHeight="1">
      <c r="A1085" s="197" t="str">
        <f>Seeds!AB671</f>
        <v>M6-G-20c-I-1</v>
      </c>
      <c r="B1085" s="197" t="str">
        <f t="shared" ref="B1085:C1085" si="1086">#REF!</f>
        <v>#REF!</v>
      </c>
      <c r="C1085" s="197" t="str">
        <f t="shared" si="1086"/>
        <v>#REF!</v>
      </c>
      <c r="D1085" s="197" t="str">
        <f t="shared" si="4"/>
        <v>#REF!</v>
      </c>
    </row>
    <row r="1086" ht="15.75" customHeight="1">
      <c r="A1086" s="197" t="str">
        <f>Seeds!AB672</f>
        <v>M6-G-20c-I-2</v>
      </c>
      <c r="B1086" s="197" t="str">
        <f t="shared" ref="B1086:C1086" si="1087">#REF!</f>
        <v>#REF!</v>
      </c>
      <c r="C1086" s="197" t="str">
        <f t="shared" si="1087"/>
        <v>#REF!</v>
      </c>
      <c r="D1086" s="197" t="str">
        <f t="shared" si="4"/>
        <v>#REF!</v>
      </c>
    </row>
    <row r="1087" ht="15.75" customHeight="1">
      <c r="A1087" s="197" t="str">
        <f>Seeds!AB673</f>
        <v>M6-G-20c-I-3</v>
      </c>
      <c r="B1087" s="197" t="str">
        <f t="shared" ref="B1087:C1087" si="1088">#REF!</f>
        <v>#REF!</v>
      </c>
      <c r="C1087" s="197" t="str">
        <f t="shared" si="1088"/>
        <v>#REF!</v>
      </c>
      <c r="D1087" s="197" t="str">
        <f t="shared" si="4"/>
        <v>#REF!</v>
      </c>
    </row>
    <row r="1088" ht="15.75" customHeight="1">
      <c r="A1088" s="197" t="str">
        <f>Seeds!AB674</f>
        <v>M6-G-20c-E-1</v>
      </c>
      <c r="B1088" s="197" t="str">
        <f t="shared" ref="B1088:C1088" si="1089">#REF!</f>
        <v>#REF!</v>
      </c>
      <c r="C1088" s="197" t="str">
        <f t="shared" si="1089"/>
        <v>#REF!</v>
      </c>
      <c r="D1088" s="197" t="str">
        <f t="shared" si="4"/>
        <v>#REF!</v>
      </c>
    </row>
    <row r="1089" ht="15.75" customHeight="1">
      <c r="A1089" s="197" t="str">
        <f>Seeds!AB675</f>
        <v>M6-G-20c-E-2</v>
      </c>
      <c r="B1089" s="197" t="str">
        <f t="shared" ref="B1089:C1089" si="1090">#REF!</f>
        <v>#REF!</v>
      </c>
      <c r="C1089" s="197" t="str">
        <f t="shared" si="1090"/>
        <v>#REF!</v>
      </c>
      <c r="D1089" s="197" t="str">
        <f t="shared" si="4"/>
        <v>#REF!</v>
      </c>
    </row>
    <row r="1090" ht="15.75" customHeight="1">
      <c r="A1090" s="197" t="str">
        <f>Seeds!AB676</f>
        <v>M6-G-20c-E-3</v>
      </c>
      <c r="B1090" s="197" t="str">
        <f t="shared" ref="B1090:C1090" si="1091">#REF!</f>
        <v>#REF!</v>
      </c>
      <c r="C1090" s="197" t="str">
        <f t="shared" si="1091"/>
        <v>#REF!</v>
      </c>
      <c r="D1090" s="197" t="str">
        <f t="shared" si="4"/>
        <v>#REF!</v>
      </c>
    </row>
    <row r="1091" ht="15.75" customHeight="1">
      <c r="A1091" s="197" t="str">
        <f>Seeds!AB677</f>
        <v>M6-G-20c-A-1</v>
      </c>
      <c r="B1091" s="197" t="str">
        <f t="shared" ref="B1091:C1091" si="1092">#REF!</f>
        <v>#REF!</v>
      </c>
      <c r="C1091" s="197" t="str">
        <f t="shared" si="1092"/>
        <v>#REF!</v>
      </c>
      <c r="D1091" s="197" t="str">
        <f t="shared" si="4"/>
        <v>#REF!</v>
      </c>
    </row>
    <row r="1092" ht="15.75" customHeight="1">
      <c r="A1092" s="197" t="str">
        <f>Seeds!AB678</f>
        <v>M6-G-20c-A-2</v>
      </c>
      <c r="B1092" s="197" t="str">
        <f t="shared" ref="B1092:C1092" si="1093">#REF!</f>
        <v>#REF!</v>
      </c>
      <c r="C1092" s="197" t="str">
        <f t="shared" si="1093"/>
        <v>#REF!</v>
      </c>
      <c r="D1092" s="197" t="str">
        <f t="shared" si="4"/>
        <v>#REF!</v>
      </c>
    </row>
    <row r="1093" ht="15.75" customHeight="1">
      <c r="A1093" s="197" t="str">
        <f>Seeds!AB679</f>
        <v>M6-G-20c-A-3</v>
      </c>
      <c r="B1093" s="197" t="str">
        <f t="shared" ref="B1093:C1093" si="1094">#REF!</f>
        <v>#REF!</v>
      </c>
      <c r="C1093" s="197" t="str">
        <f t="shared" si="1094"/>
        <v>#REF!</v>
      </c>
      <c r="D1093" s="197" t="str">
        <f t="shared" si="4"/>
        <v>#REF!</v>
      </c>
    </row>
    <row r="1094" ht="15.75" customHeight="1">
      <c r="A1094" s="197" t="str">
        <f>Seeds!AB680</f>
        <v>M6-G-20d-I-1</v>
      </c>
      <c r="B1094" s="197" t="str">
        <f t="shared" ref="B1094:C1094" si="1095">#REF!</f>
        <v>#REF!</v>
      </c>
      <c r="C1094" s="197" t="str">
        <f t="shared" si="1095"/>
        <v>#REF!</v>
      </c>
      <c r="D1094" s="197" t="str">
        <f t="shared" si="4"/>
        <v>#REF!</v>
      </c>
    </row>
    <row r="1095" ht="15.75" customHeight="1">
      <c r="A1095" s="197" t="str">
        <f>Seeds!AB681</f>
        <v>M6-G-20d-I-2</v>
      </c>
      <c r="B1095" s="197" t="str">
        <f t="shared" ref="B1095:C1095" si="1096">#REF!</f>
        <v>#REF!</v>
      </c>
      <c r="C1095" s="197" t="str">
        <f t="shared" si="1096"/>
        <v>#REF!</v>
      </c>
      <c r="D1095" s="197" t="str">
        <f t="shared" si="4"/>
        <v>#REF!</v>
      </c>
    </row>
    <row r="1096" ht="15.75" customHeight="1">
      <c r="A1096" s="197" t="str">
        <f>Seeds!AB682</f>
        <v>M6-G-20d-I-3</v>
      </c>
      <c r="B1096" s="197" t="str">
        <f t="shared" ref="B1096:C1096" si="1097">#REF!</f>
        <v>#REF!</v>
      </c>
      <c r="C1096" s="197" t="str">
        <f t="shared" si="1097"/>
        <v>#REF!</v>
      </c>
      <c r="D1096" s="197" t="str">
        <f t="shared" si="4"/>
        <v>#REF!</v>
      </c>
    </row>
    <row r="1097" ht="15.75" customHeight="1">
      <c r="A1097" s="197" t="str">
        <f>Seeds!AB683</f>
        <v>M6-G-20d-E-1</v>
      </c>
      <c r="B1097" s="197" t="str">
        <f t="shared" ref="B1097:C1097" si="1098">#REF!</f>
        <v>#REF!</v>
      </c>
      <c r="C1097" s="197" t="str">
        <f t="shared" si="1098"/>
        <v>#REF!</v>
      </c>
      <c r="D1097" s="197" t="str">
        <f t="shared" si="4"/>
        <v>#REF!</v>
      </c>
    </row>
    <row r="1098" ht="15.75" customHeight="1">
      <c r="A1098" s="197" t="str">
        <f>Seeds!AB684</f>
        <v>M6-G-20d-E-2</v>
      </c>
      <c r="B1098" s="197" t="str">
        <f t="shared" ref="B1098:C1098" si="1099">#REF!</f>
        <v>#REF!</v>
      </c>
      <c r="C1098" s="197" t="str">
        <f t="shared" si="1099"/>
        <v>#REF!</v>
      </c>
      <c r="D1098" s="197" t="str">
        <f t="shared" si="4"/>
        <v>#REF!</v>
      </c>
    </row>
    <row r="1099" ht="15.75" customHeight="1">
      <c r="A1099" s="197" t="str">
        <f>Seeds!AB685</f>
        <v>M6-G-20d-E-3</v>
      </c>
      <c r="B1099" s="197" t="str">
        <f t="shared" ref="B1099:C1099" si="1100">#REF!</f>
        <v>#REF!</v>
      </c>
      <c r="C1099" s="197" t="str">
        <f t="shared" si="1100"/>
        <v>#REF!</v>
      </c>
      <c r="D1099" s="197" t="str">
        <f t="shared" si="4"/>
        <v>#REF!</v>
      </c>
    </row>
    <row r="1100" ht="15.75" customHeight="1">
      <c r="A1100" s="197" t="str">
        <f>Seeds!AB686</f>
        <v>M6-G-20d-A-1</v>
      </c>
      <c r="B1100" s="197" t="str">
        <f t="shared" ref="B1100:C1100" si="1101">#REF!</f>
        <v>#REF!</v>
      </c>
      <c r="C1100" s="197" t="str">
        <f t="shared" si="1101"/>
        <v>#REF!</v>
      </c>
      <c r="D1100" s="197" t="str">
        <f t="shared" si="4"/>
        <v>#REF!</v>
      </c>
    </row>
    <row r="1101" ht="15.75" customHeight="1">
      <c r="A1101" s="197" t="str">
        <f>Seeds!AB687</f>
        <v>M6-G-20d-A-2</v>
      </c>
      <c r="B1101" s="197" t="str">
        <f t="shared" ref="B1101:C1101" si="1102">#REF!</f>
        <v>#REF!</v>
      </c>
      <c r="C1101" s="197" t="str">
        <f t="shared" si="1102"/>
        <v>#REF!</v>
      </c>
      <c r="D1101" s="197" t="str">
        <f t="shared" si="4"/>
        <v>#REF!</v>
      </c>
    </row>
    <row r="1102" ht="15.75" customHeight="1">
      <c r="A1102" s="197" t="str">
        <f>Seeds!AB688</f>
        <v>M6-G-20d-A-3</v>
      </c>
      <c r="B1102" s="197" t="str">
        <f t="shared" ref="B1102:C1102" si="1103">#REF!</f>
        <v>#REF!</v>
      </c>
      <c r="C1102" s="197" t="str">
        <f t="shared" si="1103"/>
        <v>#REF!</v>
      </c>
      <c r="D1102" s="197" t="str">
        <f t="shared" si="4"/>
        <v>#REF!</v>
      </c>
    </row>
    <row r="1103" ht="15.75" customHeight="1">
      <c r="A1103" s="197" t="str">
        <f>Seeds!AB689</f>
        <v>M6-G-20e-I-1</v>
      </c>
      <c r="B1103" s="197" t="str">
        <f t="shared" ref="B1103:C1103" si="1104">#REF!</f>
        <v>#REF!</v>
      </c>
      <c r="C1103" s="197" t="str">
        <f t="shared" si="1104"/>
        <v>#REF!</v>
      </c>
      <c r="D1103" s="197" t="str">
        <f t="shared" si="4"/>
        <v>#REF!</v>
      </c>
    </row>
    <row r="1104" ht="15.75" customHeight="1">
      <c r="A1104" s="197" t="str">
        <f>Seeds!AB690</f>
        <v>M6-G-20e-I-2</v>
      </c>
      <c r="B1104" s="197" t="str">
        <f t="shared" ref="B1104:C1104" si="1105">#REF!</f>
        <v>#REF!</v>
      </c>
      <c r="C1104" s="197" t="str">
        <f t="shared" si="1105"/>
        <v>#REF!</v>
      </c>
      <c r="D1104" s="197" t="str">
        <f t="shared" si="4"/>
        <v>#REF!</v>
      </c>
    </row>
    <row r="1105" ht="15.75" customHeight="1">
      <c r="A1105" s="197" t="str">
        <f>Seeds!AB691</f>
        <v>M6-G-20e-I-3</v>
      </c>
      <c r="B1105" s="197" t="str">
        <f t="shared" ref="B1105:C1105" si="1106">#REF!</f>
        <v>#REF!</v>
      </c>
      <c r="C1105" s="197" t="str">
        <f t="shared" si="1106"/>
        <v>#REF!</v>
      </c>
      <c r="D1105" s="197" t="str">
        <f t="shared" si="4"/>
        <v>#REF!</v>
      </c>
    </row>
    <row r="1106" ht="15.75" customHeight="1">
      <c r="A1106" s="197" t="str">
        <f>Seeds!AB692</f>
        <v>M6-G-20e-E-1</v>
      </c>
      <c r="B1106" s="197" t="str">
        <f t="shared" ref="B1106:C1106" si="1107">#REF!</f>
        <v>#REF!</v>
      </c>
      <c r="C1106" s="197" t="str">
        <f t="shared" si="1107"/>
        <v>#REF!</v>
      </c>
      <c r="D1106" s="197" t="str">
        <f t="shared" si="4"/>
        <v>#REF!</v>
      </c>
    </row>
    <row r="1107" ht="15.75" customHeight="1">
      <c r="A1107" s="197" t="str">
        <f>Seeds!AB693</f>
        <v>M6-G-20e-E-2</v>
      </c>
      <c r="B1107" s="197" t="str">
        <f t="shared" ref="B1107:C1107" si="1108">#REF!</f>
        <v>#REF!</v>
      </c>
      <c r="C1107" s="197" t="str">
        <f t="shared" si="1108"/>
        <v>#REF!</v>
      </c>
      <c r="D1107" s="197" t="str">
        <f t="shared" si="4"/>
        <v>#REF!</v>
      </c>
    </row>
    <row r="1108" ht="15.75" customHeight="1">
      <c r="A1108" s="197" t="str">
        <f>Seeds!AB694</f>
        <v>M6-G-20e-E-3</v>
      </c>
      <c r="B1108" s="197" t="str">
        <f t="shared" ref="B1108:C1108" si="1109">#REF!</f>
        <v>#REF!</v>
      </c>
      <c r="C1108" s="197" t="str">
        <f t="shared" si="1109"/>
        <v>#REF!</v>
      </c>
      <c r="D1108" s="197" t="str">
        <f t="shared" si="4"/>
        <v>#REF!</v>
      </c>
    </row>
    <row r="1109" ht="15.75" customHeight="1">
      <c r="A1109" s="197" t="str">
        <f>Seeds!AB695</f>
        <v>M6-G-20e-A-1</v>
      </c>
      <c r="B1109" s="197" t="str">
        <f t="shared" ref="B1109:C1109" si="1110">#REF!</f>
        <v>#REF!</v>
      </c>
      <c r="C1109" s="197" t="str">
        <f t="shared" si="1110"/>
        <v>#REF!</v>
      </c>
      <c r="D1109" s="197" t="str">
        <f t="shared" si="4"/>
        <v>#REF!</v>
      </c>
    </row>
    <row r="1110" ht="15.75" customHeight="1">
      <c r="A1110" s="197" t="str">
        <f>Seeds!AB696</f>
        <v>M6-G-20e-A-2</v>
      </c>
      <c r="B1110" s="197" t="str">
        <f t="shared" ref="B1110:C1110" si="1111">#REF!</f>
        <v>#REF!</v>
      </c>
      <c r="C1110" s="197" t="str">
        <f t="shared" si="1111"/>
        <v>#REF!</v>
      </c>
      <c r="D1110" s="197" t="str">
        <f t="shared" si="4"/>
        <v>#REF!</v>
      </c>
    </row>
    <row r="1111" ht="15.75" customHeight="1">
      <c r="A1111" s="197" t="str">
        <f>Seeds!AB697</f>
        <v>M6-G-20e-A-3</v>
      </c>
      <c r="B1111" s="197" t="str">
        <f t="shared" ref="B1111:C1111" si="1112">#REF!</f>
        <v>#REF!</v>
      </c>
      <c r="C1111" s="197" t="str">
        <f t="shared" si="1112"/>
        <v>#REF!</v>
      </c>
      <c r="D1111" s="197" t="str">
        <f t="shared" si="4"/>
        <v>#REF!</v>
      </c>
    </row>
    <row r="1112" ht="15.75" customHeight="1">
      <c r="A1112" s="197" t="str">
        <f t="shared" ref="A1112:C1112" si="1113">#REF!</f>
        <v>#REF!</v>
      </c>
      <c r="B1112" s="197" t="str">
        <f t="shared" si="1113"/>
        <v>#REF!</v>
      </c>
      <c r="C1112" s="197" t="str">
        <f t="shared" si="1113"/>
        <v>#REF!</v>
      </c>
      <c r="D1112" s="197" t="str">
        <f t="shared" si="4"/>
        <v>#REF!</v>
      </c>
    </row>
    <row r="1113" ht="15.75" customHeight="1">
      <c r="A1113" s="197" t="str">
        <f t="shared" ref="A1113:C1113" si="1114">#REF!</f>
        <v>#REF!</v>
      </c>
      <c r="B1113" s="197" t="str">
        <f t="shared" si="1114"/>
        <v>#REF!</v>
      </c>
      <c r="C1113" s="197" t="str">
        <f t="shared" si="1114"/>
        <v>#REF!</v>
      </c>
      <c r="D1113" s="197" t="str">
        <f t="shared" si="4"/>
        <v>#REF!</v>
      </c>
    </row>
    <row r="1114" ht="15.75" customHeight="1">
      <c r="A1114" s="197" t="str">
        <f t="shared" ref="A1114:C1114" si="1115">#REF!</f>
        <v>#REF!</v>
      </c>
      <c r="B1114" s="197" t="str">
        <f t="shared" si="1115"/>
        <v>#REF!</v>
      </c>
      <c r="C1114" s="197" t="str">
        <f t="shared" si="1115"/>
        <v>#REF!</v>
      </c>
      <c r="D1114" s="197" t="str">
        <f t="shared" si="4"/>
        <v>#REF!</v>
      </c>
    </row>
    <row r="1115" ht="15.75" customHeight="1">
      <c r="A1115" s="197" t="str">
        <f t="shared" ref="A1115:C1115" si="1116">#REF!</f>
        <v>#REF!</v>
      </c>
      <c r="B1115" s="197" t="str">
        <f t="shared" si="1116"/>
        <v>#REF!</v>
      </c>
      <c r="C1115" s="197" t="str">
        <f t="shared" si="1116"/>
        <v>#REF!</v>
      </c>
      <c r="D1115" s="197" t="str">
        <f t="shared" si="4"/>
        <v>#REF!</v>
      </c>
    </row>
    <row r="1116" ht="15.75" customHeight="1">
      <c r="A1116" s="197" t="str">
        <f>Seeds!AB698</f>
        <v>M6-G-39a-I-1</v>
      </c>
      <c r="B1116" s="197" t="str">
        <f t="shared" ref="B1116:C1116" si="1117">#REF!</f>
        <v>#REF!</v>
      </c>
      <c r="C1116" s="197" t="str">
        <f t="shared" si="1117"/>
        <v>#REF!</v>
      </c>
      <c r="D1116" s="197" t="str">
        <f t="shared" si="4"/>
        <v>#REF!</v>
      </c>
    </row>
    <row r="1117" ht="15.75" customHeight="1">
      <c r="A1117" s="197" t="str">
        <f>Seeds!AB699</f>
        <v>M6-G-39a-I-2</v>
      </c>
      <c r="B1117" s="197" t="str">
        <f t="shared" ref="B1117:C1117" si="1118">#REF!</f>
        <v>#REF!</v>
      </c>
      <c r="C1117" s="197" t="str">
        <f t="shared" si="1118"/>
        <v>#REF!</v>
      </c>
      <c r="D1117" s="197" t="str">
        <f t="shared" si="4"/>
        <v>#REF!</v>
      </c>
    </row>
    <row r="1118" ht="15.75" customHeight="1">
      <c r="A1118" s="197" t="str">
        <f>Seeds!AB700</f>
        <v>M6-G-39a-I-3</v>
      </c>
      <c r="B1118" s="197" t="str">
        <f t="shared" ref="B1118:C1118" si="1119">#REF!</f>
        <v>#REF!</v>
      </c>
      <c r="C1118" s="197" t="str">
        <f t="shared" si="1119"/>
        <v>#REF!</v>
      </c>
      <c r="D1118" s="197" t="str">
        <f t="shared" si="4"/>
        <v>#REF!</v>
      </c>
    </row>
    <row r="1119" ht="15.75" customHeight="1">
      <c r="A1119" s="197" t="str">
        <f>Seeds!AB701</f>
        <v>M6-G-39a-E-1</v>
      </c>
      <c r="B1119" s="197" t="str">
        <f t="shared" ref="B1119:C1119" si="1120">#REF!</f>
        <v>#REF!</v>
      </c>
      <c r="C1119" s="197" t="str">
        <f t="shared" si="1120"/>
        <v>#REF!</v>
      </c>
      <c r="D1119" s="197" t="str">
        <f t="shared" si="4"/>
        <v>#REF!</v>
      </c>
    </row>
    <row r="1120" ht="15.75" customHeight="1">
      <c r="A1120" s="197" t="str">
        <f>Seeds!AB702</f>
        <v>M6-G-39a-E-2</v>
      </c>
      <c r="B1120" s="197" t="str">
        <f t="shared" ref="B1120:C1120" si="1121">#REF!</f>
        <v>#REF!</v>
      </c>
      <c r="C1120" s="197" t="str">
        <f t="shared" si="1121"/>
        <v>#REF!</v>
      </c>
      <c r="D1120" s="197" t="str">
        <f t="shared" si="4"/>
        <v>#REF!</v>
      </c>
    </row>
    <row r="1121" ht="15.75" customHeight="1">
      <c r="A1121" s="197" t="str">
        <f>Seeds!AB703</f>
        <v>M6-G-39a-E-3</v>
      </c>
      <c r="B1121" s="197" t="str">
        <f t="shared" ref="B1121:C1121" si="1122">#REF!</f>
        <v>#REF!</v>
      </c>
      <c r="C1121" s="197" t="str">
        <f t="shared" si="1122"/>
        <v>#REF!</v>
      </c>
      <c r="D1121" s="197" t="str">
        <f t="shared" si="4"/>
        <v>#REF!</v>
      </c>
    </row>
    <row r="1122" ht="15.75" customHeight="1">
      <c r="A1122" s="197" t="str">
        <f>Seeds!AB704</f>
        <v>M6-G-39a-A-1</v>
      </c>
      <c r="B1122" s="197" t="str">
        <f t="shared" ref="B1122:C1122" si="1123">#REF!</f>
        <v>#REF!</v>
      </c>
      <c r="C1122" s="197" t="str">
        <f t="shared" si="1123"/>
        <v>#REF!</v>
      </c>
      <c r="D1122" s="197" t="str">
        <f t="shared" si="4"/>
        <v>#REF!</v>
      </c>
    </row>
    <row r="1123" ht="15.75" customHeight="1">
      <c r="A1123" s="197" t="str">
        <f>Seeds!AB705</f>
        <v>M6-G-39a-A-2</v>
      </c>
      <c r="B1123" s="197" t="str">
        <f t="shared" ref="B1123:C1123" si="1124">#REF!</f>
        <v>#REF!</v>
      </c>
      <c r="C1123" s="197" t="str">
        <f t="shared" si="1124"/>
        <v>#REF!</v>
      </c>
      <c r="D1123" s="197" t="str">
        <f t="shared" si="4"/>
        <v>#REF!</v>
      </c>
    </row>
    <row r="1124" ht="15.75" customHeight="1">
      <c r="A1124" s="197" t="str">
        <f>Seeds!AB706</f>
        <v>M6-G-39a-A-3</v>
      </c>
      <c r="B1124" s="197" t="str">
        <f t="shared" ref="B1124:C1124" si="1125">#REF!</f>
        <v>#REF!</v>
      </c>
      <c r="C1124" s="197" t="str">
        <f t="shared" si="1125"/>
        <v>#REF!</v>
      </c>
      <c r="D1124" s="197" t="str">
        <f t="shared" si="4"/>
        <v>#REF!</v>
      </c>
    </row>
    <row r="1125" ht="15.75" customHeight="1">
      <c r="A1125" s="197" t="str">
        <f>Seeds!AB707</f>
        <v>M6-G-22a-I-1</v>
      </c>
      <c r="B1125" s="197" t="str">
        <f t="shared" ref="B1125:C1125" si="1126">#REF!</f>
        <v>#REF!</v>
      </c>
      <c r="C1125" s="197" t="str">
        <f t="shared" si="1126"/>
        <v>#REF!</v>
      </c>
      <c r="D1125" s="197" t="str">
        <f t="shared" si="4"/>
        <v>#REF!</v>
      </c>
    </row>
    <row r="1126" ht="15.75" customHeight="1">
      <c r="A1126" s="197" t="str">
        <f>Seeds!AB708</f>
        <v>M6-G-22a-I-2</v>
      </c>
      <c r="B1126" s="197" t="str">
        <f t="shared" ref="B1126:C1126" si="1127">#REF!</f>
        <v>#REF!</v>
      </c>
      <c r="C1126" s="197" t="str">
        <f t="shared" si="1127"/>
        <v>#REF!</v>
      </c>
      <c r="D1126" s="197" t="str">
        <f t="shared" si="4"/>
        <v>#REF!</v>
      </c>
    </row>
    <row r="1127" ht="15.75" customHeight="1">
      <c r="A1127" s="197" t="str">
        <f>Seeds!AB709</f>
        <v>M6-G-22a-I-3</v>
      </c>
      <c r="B1127" s="197" t="str">
        <f t="shared" ref="B1127:C1127" si="1128">#REF!</f>
        <v>#REF!</v>
      </c>
      <c r="C1127" s="197" t="str">
        <f t="shared" si="1128"/>
        <v>#REF!</v>
      </c>
      <c r="D1127" s="197" t="str">
        <f t="shared" si="4"/>
        <v>#REF!</v>
      </c>
    </row>
    <row r="1128" ht="15.75" customHeight="1">
      <c r="A1128" s="197" t="str">
        <f>Seeds!AB710</f>
        <v>M6-G-22a-E-1</v>
      </c>
      <c r="B1128" s="197" t="str">
        <f t="shared" ref="B1128:C1128" si="1129">#REF!</f>
        <v>#REF!</v>
      </c>
      <c r="C1128" s="197" t="str">
        <f t="shared" si="1129"/>
        <v>#REF!</v>
      </c>
      <c r="D1128" s="197" t="str">
        <f t="shared" si="4"/>
        <v>#REF!</v>
      </c>
    </row>
    <row r="1129" ht="15.75" customHeight="1">
      <c r="A1129" s="197" t="str">
        <f>Seeds!AB711</f>
        <v>M6-G-22a-E-2</v>
      </c>
      <c r="B1129" s="197" t="str">
        <f t="shared" ref="B1129:C1129" si="1130">#REF!</f>
        <v>#REF!</v>
      </c>
      <c r="C1129" s="197" t="str">
        <f t="shared" si="1130"/>
        <v>#REF!</v>
      </c>
      <c r="D1129" s="197" t="str">
        <f t="shared" si="4"/>
        <v>#REF!</v>
      </c>
    </row>
    <row r="1130" ht="15.75" customHeight="1">
      <c r="A1130" s="197" t="str">
        <f>Seeds!AB712</f>
        <v>M6-G-22a-E-3</v>
      </c>
      <c r="B1130" s="197" t="str">
        <f t="shared" ref="B1130:C1130" si="1131">#REF!</f>
        <v>#REF!</v>
      </c>
      <c r="C1130" s="197" t="str">
        <f t="shared" si="1131"/>
        <v>#REF!</v>
      </c>
      <c r="D1130" s="197" t="str">
        <f t="shared" si="4"/>
        <v>#REF!</v>
      </c>
    </row>
    <row r="1131" ht="15.75" customHeight="1">
      <c r="A1131" s="197" t="str">
        <f>Seeds!AB713</f>
        <v>M6-G-22a-A-1</v>
      </c>
      <c r="B1131" s="197" t="str">
        <f t="shared" ref="B1131:C1131" si="1132">#REF!</f>
        <v>#REF!</v>
      </c>
      <c r="C1131" s="197" t="str">
        <f t="shared" si="1132"/>
        <v>#REF!</v>
      </c>
      <c r="D1131" s="197" t="str">
        <f t="shared" si="4"/>
        <v>#REF!</v>
      </c>
    </row>
    <row r="1132" ht="15.75" customHeight="1">
      <c r="A1132" s="197" t="str">
        <f>Seeds!AB714</f>
        <v>M6-G-22a-A-2</v>
      </c>
      <c r="B1132" s="197" t="str">
        <f t="shared" ref="B1132:C1132" si="1133">#REF!</f>
        <v>#REF!</v>
      </c>
      <c r="C1132" s="197" t="str">
        <f t="shared" si="1133"/>
        <v>#REF!</v>
      </c>
      <c r="D1132" s="197" t="str">
        <f t="shared" si="4"/>
        <v>#REF!</v>
      </c>
    </row>
    <row r="1133" ht="15.75" customHeight="1">
      <c r="A1133" s="197" t="str">
        <f>Seeds!AB715</f>
        <v>M6-G-22a-A-3</v>
      </c>
      <c r="B1133" s="197" t="str">
        <f t="shared" ref="B1133:C1133" si="1134">#REF!</f>
        <v>#REF!</v>
      </c>
      <c r="C1133" s="197" t="str">
        <f t="shared" si="1134"/>
        <v>#REF!</v>
      </c>
      <c r="D1133" s="197" t="str">
        <f t="shared" si="4"/>
        <v>#REF!</v>
      </c>
    </row>
    <row r="1134" ht="15.75" customHeight="1">
      <c r="A1134" s="197" t="str">
        <f>Seeds!AB716</f>
        <v>M6-G-23a-I-1</v>
      </c>
      <c r="B1134" s="197" t="str">
        <f t="shared" ref="B1134:C1134" si="1135">#REF!</f>
        <v>#REF!</v>
      </c>
      <c r="C1134" s="197" t="str">
        <f t="shared" si="1135"/>
        <v>#REF!</v>
      </c>
      <c r="D1134" s="197" t="str">
        <f t="shared" si="4"/>
        <v>#REF!</v>
      </c>
    </row>
    <row r="1135" ht="15.75" customHeight="1">
      <c r="A1135" s="197" t="str">
        <f>Seeds!AB717</f>
        <v>M6-G-23a-E-1</v>
      </c>
      <c r="B1135" s="197" t="str">
        <f t="shared" ref="B1135:C1135" si="1136">#REF!</f>
        <v>#REF!</v>
      </c>
      <c r="C1135" s="197" t="str">
        <f t="shared" si="1136"/>
        <v>#REF!</v>
      </c>
      <c r="D1135" s="197" t="str">
        <f t="shared" si="4"/>
        <v>#REF!</v>
      </c>
    </row>
    <row r="1136" ht="15.75" customHeight="1">
      <c r="A1136" s="197" t="str">
        <f>Seeds!AB718</f>
        <v>M6-G-23a-A-1</v>
      </c>
      <c r="B1136" s="197" t="str">
        <f t="shared" ref="B1136:C1136" si="1137">#REF!</f>
        <v>#REF!</v>
      </c>
      <c r="C1136" s="197" t="str">
        <f t="shared" si="1137"/>
        <v>#REF!</v>
      </c>
      <c r="D1136" s="197" t="str">
        <f t="shared" si="4"/>
        <v>#REF!</v>
      </c>
    </row>
    <row r="1137" ht="15.75" customHeight="1">
      <c r="A1137" s="197" t="str">
        <f>Seeds!AB719</f>
        <v>M6-G-23a-A-2</v>
      </c>
      <c r="B1137" s="197" t="str">
        <f t="shared" ref="B1137:C1137" si="1138">#REF!</f>
        <v>#REF!</v>
      </c>
      <c r="C1137" s="197" t="str">
        <f t="shared" si="1138"/>
        <v>#REF!</v>
      </c>
      <c r="D1137" s="197" t="str">
        <f t="shared" si="4"/>
        <v>#REF!</v>
      </c>
    </row>
    <row r="1138" ht="15.75" customHeight="1">
      <c r="A1138" s="197" t="str">
        <f>Seeds!AB720</f>
        <v>M6-G-23a-A-3</v>
      </c>
      <c r="B1138" s="197" t="str">
        <f t="shared" ref="B1138:C1138" si="1139">#REF!</f>
        <v>#REF!</v>
      </c>
      <c r="C1138" s="197" t="str">
        <f t="shared" si="1139"/>
        <v>#REF!</v>
      </c>
      <c r="D1138" s="197" t="str">
        <f t="shared" si="4"/>
        <v>#REF!</v>
      </c>
    </row>
    <row r="1139" ht="15.75" customHeight="1">
      <c r="A1139" s="197" t="str">
        <f>Seeds!AB721</f>
        <v>M6-G-24a-I-1</v>
      </c>
      <c r="B1139" s="197" t="str">
        <f t="shared" ref="B1139:C1139" si="1140">#REF!</f>
        <v>#REF!</v>
      </c>
      <c r="C1139" s="197" t="str">
        <f t="shared" si="1140"/>
        <v>#REF!</v>
      </c>
      <c r="D1139" s="197" t="str">
        <f t="shared" si="4"/>
        <v>#REF!</v>
      </c>
    </row>
    <row r="1140" ht="15.75" customHeight="1">
      <c r="A1140" s="197" t="str">
        <f>Seeds!AB722</f>
        <v>M6-G-24a-I-2</v>
      </c>
      <c r="B1140" s="197" t="str">
        <f t="shared" ref="B1140:C1140" si="1141">#REF!</f>
        <v>#REF!</v>
      </c>
      <c r="C1140" s="197" t="str">
        <f t="shared" si="1141"/>
        <v>#REF!</v>
      </c>
      <c r="D1140" s="197" t="str">
        <f t="shared" si="4"/>
        <v>#REF!</v>
      </c>
    </row>
    <row r="1141" ht="15.75" customHeight="1">
      <c r="A1141" s="197" t="str">
        <f>Seeds!AB723</f>
        <v>M6-G-24a-I-3</v>
      </c>
      <c r="B1141" s="197" t="str">
        <f t="shared" ref="B1141:C1141" si="1142">#REF!</f>
        <v>#REF!</v>
      </c>
      <c r="C1141" s="197" t="str">
        <f t="shared" si="1142"/>
        <v>#REF!</v>
      </c>
      <c r="D1141" s="197" t="str">
        <f t="shared" si="4"/>
        <v>#REF!</v>
      </c>
    </row>
    <row r="1142" ht="15.75" customHeight="1">
      <c r="A1142" s="197" t="str">
        <f>Seeds!AB724</f>
        <v>M6-G-24a-E-1</v>
      </c>
      <c r="B1142" s="197" t="str">
        <f t="shared" ref="B1142:C1142" si="1143">#REF!</f>
        <v>#REF!</v>
      </c>
      <c r="C1142" s="197" t="str">
        <f t="shared" si="1143"/>
        <v>#REF!</v>
      </c>
      <c r="D1142" s="197" t="str">
        <f t="shared" si="4"/>
        <v>#REF!</v>
      </c>
    </row>
    <row r="1143" ht="15.75" customHeight="1">
      <c r="A1143" s="197" t="str">
        <f>Seeds!AB725</f>
        <v>M6-G-24a-E-2</v>
      </c>
      <c r="B1143" s="197" t="str">
        <f t="shared" ref="B1143:C1143" si="1144">#REF!</f>
        <v>#REF!</v>
      </c>
      <c r="C1143" s="197" t="str">
        <f t="shared" si="1144"/>
        <v>#REF!</v>
      </c>
      <c r="D1143" s="197" t="str">
        <f t="shared" si="4"/>
        <v>#REF!</v>
      </c>
    </row>
    <row r="1144" ht="15.75" customHeight="1">
      <c r="A1144" s="197" t="str">
        <f>Seeds!AB726</f>
        <v>M6-G-24a-E-3</v>
      </c>
      <c r="B1144" s="197" t="str">
        <f t="shared" ref="B1144:C1144" si="1145">#REF!</f>
        <v>#REF!</v>
      </c>
      <c r="C1144" s="197" t="str">
        <f t="shared" si="1145"/>
        <v>#REF!</v>
      </c>
      <c r="D1144" s="197" t="str">
        <f t="shared" si="4"/>
        <v>#REF!</v>
      </c>
    </row>
    <row r="1145" ht="15.75" customHeight="1">
      <c r="A1145" s="197" t="b">
        <f>'Seeds (no hacer)'!AB18</f>
        <v>0</v>
      </c>
      <c r="B1145" s="197"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197"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197">
        <f t="shared" si="4"/>
        <v>1</v>
      </c>
    </row>
    <row r="1146" ht="15.75" customHeight="1">
      <c r="A1146" s="197" t="b">
        <f>'Seeds (no hacer)'!AB19</f>
        <v>0</v>
      </c>
      <c r="B1146" s="197"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197"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197">
        <f t="shared" si="4"/>
        <v>1</v>
      </c>
    </row>
    <row r="1147" ht="15.75" customHeight="1">
      <c r="A1147" s="197" t="str">
        <f t="shared" ref="A1147:C1147" si="1146">#REF!</f>
        <v>#REF!</v>
      </c>
      <c r="B1147" s="197" t="str">
        <f t="shared" si="1146"/>
        <v>#REF!</v>
      </c>
      <c r="C1147" s="197" t="str">
        <f t="shared" si="1146"/>
        <v>#REF!</v>
      </c>
      <c r="D1147" s="197" t="str">
        <f t="shared" si="4"/>
        <v>#REF!</v>
      </c>
    </row>
    <row r="1148" ht="15.75" customHeight="1">
      <c r="A1148" s="197" t="str">
        <f t="shared" ref="A1148:C1148" si="1147">#REF!</f>
        <v>#REF!</v>
      </c>
      <c r="B1148" s="197" t="str">
        <f t="shared" si="1147"/>
        <v>#REF!</v>
      </c>
      <c r="C1148" s="197" t="str">
        <f t="shared" si="1147"/>
        <v>#REF!</v>
      </c>
      <c r="D1148" s="197" t="str">
        <f t="shared" si="4"/>
        <v>#REF!</v>
      </c>
    </row>
    <row r="1149" ht="15.75" customHeight="1">
      <c r="A1149" s="197" t="str">
        <f t="shared" ref="A1149:C1149" si="1148">#REF!</f>
        <v>#REF!</v>
      </c>
      <c r="B1149" s="197" t="str">
        <f t="shared" si="1148"/>
        <v>#REF!</v>
      </c>
      <c r="C1149" s="197" t="str">
        <f t="shared" si="1148"/>
        <v>#REF!</v>
      </c>
      <c r="D1149" s="197" t="str">
        <f t="shared" si="4"/>
        <v>#REF!</v>
      </c>
    </row>
    <row r="1150" ht="15.75" customHeight="1">
      <c r="A1150" s="197" t="str">
        <f t="shared" ref="A1150:C1150" si="1149">#REF!</f>
        <v>#REF!</v>
      </c>
      <c r="B1150" s="197" t="str">
        <f t="shared" si="1149"/>
        <v>#REF!</v>
      </c>
      <c r="C1150" s="197" t="str">
        <f t="shared" si="1149"/>
        <v>#REF!</v>
      </c>
      <c r="D1150" s="197" t="str">
        <f t="shared" si="4"/>
        <v>#REF!</v>
      </c>
    </row>
    <row r="1151" ht="15.75" customHeight="1">
      <c r="A1151" s="197" t="str">
        <f t="shared" ref="A1151:C1151" si="1150">#REF!</f>
        <v>#REF!</v>
      </c>
      <c r="B1151" s="197" t="str">
        <f t="shared" si="1150"/>
        <v>#REF!</v>
      </c>
      <c r="C1151" s="197" t="str">
        <f t="shared" si="1150"/>
        <v>#REF!</v>
      </c>
      <c r="D1151" s="197" t="str">
        <f t="shared" si="4"/>
        <v>#REF!</v>
      </c>
    </row>
    <row r="1152" ht="15.75" customHeight="1">
      <c r="A1152" s="197" t="str">
        <f t="shared" ref="A1152:C1152" si="1151">#REF!</f>
        <v>#REF!</v>
      </c>
      <c r="B1152" s="197" t="str">
        <f t="shared" si="1151"/>
        <v>#REF!</v>
      </c>
      <c r="C1152" s="197" t="str">
        <f t="shared" si="1151"/>
        <v>#REF!</v>
      </c>
      <c r="D1152" s="197" t="str">
        <f t="shared" si="4"/>
        <v>#REF!</v>
      </c>
    </row>
    <row r="1153" ht="15.75" customHeight="1">
      <c r="A1153" s="197" t="str">
        <f t="shared" ref="A1153:C1153" si="1152">#REF!</f>
        <v>#REF!</v>
      </c>
      <c r="B1153" s="197" t="str">
        <f t="shared" si="1152"/>
        <v>#REF!</v>
      </c>
      <c r="C1153" s="197" t="str">
        <f t="shared" si="1152"/>
        <v>#REF!</v>
      </c>
      <c r="D1153" s="197" t="str">
        <f t="shared" si="4"/>
        <v>#REF!</v>
      </c>
    </row>
    <row r="1154" ht="15.75" customHeight="1">
      <c r="A1154" s="197" t="str">
        <f t="shared" ref="A1154:C1154" si="1153">#REF!</f>
        <v>#REF!</v>
      </c>
      <c r="B1154" s="197" t="str">
        <f t="shared" si="1153"/>
        <v>#REF!</v>
      </c>
      <c r="C1154" s="197" t="str">
        <f t="shared" si="1153"/>
        <v>#REF!</v>
      </c>
      <c r="D1154" s="197" t="str">
        <f t="shared" si="4"/>
        <v>#REF!</v>
      </c>
    </row>
    <row r="1155" ht="15.75" customHeight="1">
      <c r="A1155" s="197" t="str">
        <f t="shared" ref="A1155:C1155" si="1154">#REF!</f>
        <v>#REF!</v>
      </c>
      <c r="B1155" s="197" t="str">
        <f t="shared" si="1154"/>
        <v>#REF!</v>
      </c>
      <c r="C1155" s="197" t="str">
        <f t="shared" si="1154"/>
        <v>#REF!</v>
      </c>
      <c r="D1155" s="197" t="str">
        <f t="shared" si="4"/>
        <v>#REF!</v>
      </c>
    </row>
    <row r="1156" ht="15.75" customHeight="1">
      <c r="A1156" s="197" t="str">
        <f t="shared" ref="A1156:C1156" si="1155">#REF!</f>
        <v>#REF!</v>
      </c>
      <c r="B1156" s="197" t="str">
        <f t="shared" si="1155"/>
        <v>#REF!</v>
      </c>
      <c r="C1156" s="197" t="str">
        <f t="shared" si="1155"/>
        <v>#REF!</v>
      </c>
      <c r="D1156" s="197" t="str">
        <f t="shared" si="4"/>
        <v>#REF!</v>
      </c>
    </row>
    <row r="1157" ht="15.75" customHeight="1">
      <c r="A1157" s="197" t="str">
        <f t="shared" ref="A1157:C1157" si="1156">#REF!</f>
        <v>#REF!</v>
      </c>
      <c r="B1157" s="197" t="str">
        <f t="shared" si="1156"/>
        <v>#REF!</v>
      </c>
      <c r="C1157" s="197" t="str">
        <f t="shared" si="1156"/>
        <v>#REF!</v>
      </c>
      <c r="D1157" s="197" t="str">
        <f t="shared" si="4"/>
        <v>#REF!</v>
      </c>
    </row>
    <row r="1158" ht="15.75" customHeight="1">
      <c r="A1158" s="197" t="str">
        <f t="shared" ref="A1158:C1158" si="1157">#REF!</f>
        <v>#REF!</v>
      </c>
      <c r="B1158" s="197" t="str">
        <f t="shared" si="1157"/>
        <v>#REF!</v>
      </c>
      <c r="C1158" s="197" t="str">
        <f t="shared" si="1157"/>
        <v>#REF!</v>
      </c>
      <c r="D1158" s="197" t="str">
        <f t="shared" si="4"/>
        <v>#REF!</v>
      </c>
    </row>
    <row r="1159" ht="15.75" customHeight="1">
      <c r="A1159" s="197" t="str">
        <f t="shared" ref="A1159:C1159" si="1158">#REF!</f>
        <v>#REF!</v>
      </c>
      <c r="B1159" s="197" t="str">
        <f t="shared" si="1158"/>
        <v>#REF!</v>
      </c>
      <c r="C1159" s="197" t="str">
        <f t="shared" si="1158"/>
        <v>#REF!</v>
      </c>
      <c r="D1159" s="197" t="str">
        <f t="shared" si="4"/>
        <v>#REF!</v>
      </c>
    </row>
    <row r="1160" ht="15.75" customHeight="1">
      <c r="A1160" s="197" t="str">
        <f t="shared" ref="A1160:C1160" si="1159">#REF!</f>
        <v>#REF!</v>
      </c>
      <c r="B1160" s="197" t="str">
        <f t="shared" si="1159"/>
        <v>#REF!</v>
      </c>
      <c r="C1160" s="197" t="str">
        <f t="shared" si="1159"/>
        <v>#REF!</v>
      </c>
      <c r="D1160" s="197" t="str">
        <f t="shared" si="4"/>
        <v>#REF!</v>
      </c>
    </row>
    <row r="1161" ht="15.75" customHeight="1">
      <c r="A1161" s="197" t="str">
        <f t="shared" ref="A1161:C1161" si="1160">#REF!</f>
        <v>#REF!</v>
      </c>
      <c r="B1161" s="197" t="str">
        <f t="shared" si="1160"/>
        <v>#REF!</v>
      </c>
      <c r="C1161" s="197" t="str">
        <f t="shared" si="1160"/>
        <v>#REF!</v>
      </c>
      <c r="D1161" s="197" t="str">
        <f t="shared" si="4"/>
        <v>#REF!</v>
      </c>
    </row>
    <row r="1162" ht="15.75" customHeight="1">
      <c r="A1162" s="197" t="str">
        <f t="shared" ref="A1162:C1162" si="1161">#REF!</f>
        <v>#REF!</v>
      </c>
      <c r="B1162" s="197" t="str">
        <f t="shared" si="1161"/>
        <v>#REF!</v>
      </c>
      <c r="C1162" s="197" t="str">
        <f t="shared" si="1161"/>
        <v>#REF!</v>
      </c>
      <c r="D1162" s="197" t="str">
        <f t="shared" si="4"/>
        <v>#REF!</v>
      </c>
    </row>
    <row r="1163" ht="15.75" customHeight="1">
      <c r="A1163" s="197" t="str">
        <f t="shared" ref="A1163:C1163" si="1162">#REF!</f>
        <v>#REF!</v>
      </c>
      <c r="B1163" s="197" t="str">
        <f t="shared" si="1162"/>
        <v>#REF!</v>
      </c>
      <c r="C1163" s="197" t="str">
        <f t="shared" si="1162"/>
        <v>#REF!</v>
      </c>
      <c r="D1163" s="197" t="str">
        <f t="shared" si="4"/>
        <v>#REF!</v>
      </c>
    </row>
    <row r="1164" ht="15.75" customHeight="1">
      <c r="A1164" s="197" t="str">
        <f t="shared" ref="A1164:C1164" si="1163">#REF!</f>
        <v>#REF!</v>
      </c>
      <c r="B1164" s="197" t="str">
        <f t="shared" si="1163"/>
        <v>#REF!</v>
      </c>
      <c r="C1164" s="197" t="str">
        <f t="shared" si="1163"/>
        <v>#REF!</v>
      </c>
      <c r="D1164" s="197" t="str">
        <f t="shared" si="4"/>
        <v>#REF!</v>
      </c>
    </row>
    <row r="1165" ht="15.75" customHeight="1">
      <c r="A1165" s="197" t="str">
        <f t="shared" ref="A1165:C1165" si="1164">#REF!</f>
        <v>#REF!</v>
      </c>
      <c r="B1165" s="197" t="str">
        <f t="shared" si="1164"/>
        <v>#REF!</v>
      </c>
      <c r="C1165" s="197" t="str">
        <f t="shared" si="1164"/>
        <v>#REF!</v>
      </c>
      <c r="D1165" s="197" t="str">
        <f t="shared" si="4"/>
        <v>#REF!</v>
      </c>
    </row>
    <row r="1166" ht="15.75" customHeight="1">
      <c r="A1166" s="197" t="str">
        <f t="shared" ref="A1166:C1166" si="1165">#REF!</f>
        <v>#REF!</v>
      </c>
      <c r="B1166" s="197" t="str">
        <f t="shared" si="1165"/>
        <v>#REF!</v>
      </c>
      <c r="C1166" s="197" t="str">
        <f t="shared" si="1165"/>
        <v>#REF!</v>
      </c>
      <c r="D1166" s="197" t="str">
        <f t="shared" si="4"/>
        <v>#REF!</v>
      </c>
    </row>
    <row r="1167" ht="15.75" customHeight="1">
      <c r="A1167" s="197" t="str">
        <f>Seeds!AB727</f>
        <v>M6-G-27a-I-1</v>
      </c>
      <c r="B1167" s="197" t="str">
        <f t="shared" ref="B1167:C1167" si="1166">#REF!</f>
        <v>#REF!</v>
      </c>
      <c r="C1167" s="197" t="str">
        <f t="shared" si="1166"/>
        <v>#REF!</v>
      </c>
      <c r="D1167" s="197" t="str">
        <f t="shared" si="4"/>
        <v>#REF!</v>
      </c>
    </row>
    <row r="1168" ht="15.75" customHeight="1">
      <c r="A1168" s="197" t="str">
        <f>Seeds!AB728</f>
        <v>M6-G-27a-I-2</v>
      </c>
      <c r="B1168" s="197" t="str">
        <f t="shared" ref="B1168:C1168" si="1167">#REF!</f>
        <v>#REF!</v>
      </c>
      <c r="C1168" s="197" t="str">
        <f t="shared" si="1167"/>
        <v>#REF!</v>
      </c>
      <c r="D1168" s="197" t="str">
        <f t="shared" si="4"/>
        <v>#REF!</v>
      </c>
    </row>
    <row r="1169" ht="15.75" customHeight="1">
      <c r="A1169" s="197" t="str">
        <f>Seeds!AB729</f>
        <v>M6-G-27a-E-1</v>
      </c>
      <c r="B1169" s="197" t="str">
        <f t="shared" ref="B1169:C1169" si="1168">#REF!</f>
        <v>#REF!</v>
      </c>
      <c r="C1169" s="197" t="str">
        <f t="shared" si="1168"/>
        <v>#REF!</v>
      </c>
      <c r="D1169" s="197" t="str">
        <f t="shared" si="4"/>
        <v>#REF!</v>
      </c>
    </row>
    <row r="1170" ht="15.75" customHeight="1">
      <c r="A1170" s="197" t="str">
        <f>Seeds!AB730</f>
        <v>M6-G-27a-E-2</v>
      </c>
      <c r="B1170" s="197" t="str">
        <f t="shared" ref="B1170:C1170" si="1169">#REF!</f>
        <v>#REF!</v>
      </c>
      <c r="C1170" s="197" t="str">
        <f t="shared" si="1169"/>
        <v>#REF!</v>
      </c>
      <c r="D1170" s="197" t="str">
        <f t="shared" si="4"/>
        <v>#REF!</v>
      </c>
    </row>
    <row r="1171" ht="15.75" customHeight="1">
      <c r="A1171" s="197" t="str">
        <f>Seeds!AB731</f>
        <v>M6-G-27a-E-3</v>
      </c>
      <c r="B1171" s="197" t="str">
        <f t="shared" ref="B1171:C1171" si="1170">#REF!</f>
        <v>#REF!</v>
      </c>
      <c r="C1171" s="197" t="str">
        <f t="shared" si="1170"/>
        <v>#REF!</v>
      </c>
      <c r="D1171" s="197" t="str">
        <f t="shared" si="4"/>
        <v>#REF!</v>
      </c>
    </row>
    <row r="1172" ht="15.75" customHeight="1">
      <c r="A1172" s="197" t="str">
        <f>Seeds!AB732</f>
        <v>M6-G-27b-I-1</v>
      </c>
      <c r="B1172" s="197" t="str">
        <f t="shared" ref="B1172:C1172" si="1171">#REF!</f>
        <v>#REF!</v>
      </c>
      <c r="C1172" s="197" t="str">
        <f t="shared" si="1171"/>
        <v>#REF!</v>
      </c>
      <c r="D1172" s="197" t="str">
        <f t="shared" si="4"/>
        <v>#REF!</v>
      </c>
    </row>
    <row r="1173" ht="15.75" customHeight="1">
      <c r="A1173" s="197" t="str">
        <f>Seeds!AB733</f>
        <v>M6-G-27b-I-2</v>
      </c>
      <c r="B1173" s="197" t="str">
        <f t="shared" ref="B1173:C1173" si="1172">#REF!</f>
        <v>#REF!</v>
      </c>
      <c r="C1173" s="197" t="str">
        <f t="shared" si="1172"/>
        <v>#REF!</v>
      </c>
      <c r="D1173" s="197" t="str">
        <f t="shared" si="4"/>
        <v>#REF!</v>
      </c>
    </row>
    <row r="1174" ht="15.75" customHeight="1">
      <c r="A1174" s="197" t="str">
        <f>Seeds!AB734</f>
        <v>M6-G-27b-I-3</v>
      </c>
      <c r="B1174" s="197" t="str">
        <f t="shared" ref="B1174:C1174" si="1173">#REF!</f>
        <v>#REF!</v>
      </c>
      <c r="C1174" s="197" t="str">
        <f t="shared" si="1173"/>
        <v>#REF!</v>
      </c>
      <c r="D1174" s="197" t="str">
        <f t="shared" si="4"/>
        <v>#REF!</v>
      </c>
    </row>
    <row r="1175" ht="15.75" customHeight="1">
      <c r="A1175" s="197" t="str">
        <f>Seeds!AB735</f>
        <v>M6-G-27b-E-1</v>
      </c>
      <c r="B1175" s="197" t="str">
        <f t="shared" ref="B1175:C1175" si="1174">#REF!</f>
        <v>#REF!</v>
      </c>
      <c r="C1175" s="197" t="str">
        <f t="shared" si="1174"/>
        <v>#REF!</v>
      </c>
      <c r="D1175" s="197" t="str">
        <f t="shared" si="4"/>
        <v>#REF!</v>
      </c>
    </row>
    <row r="1176" ht="15.75" customHeight="1">
      <c r="A1176" s="197" t="str">
        <f>Seeds!AB736</f>
        <v>M6-G-27b-E-2</v>
      </c>
      <c r="B1176" s="197" t="str">
        <f t="shared" ref="B1176:C1176" si="1175">#REF!</f>
        <v>#REF!</v>
      </c>
      <c r="C1176" s="197" t="str">
        <f t="shared" si="1175"/>
        <v>#REF!</v>
      </c>
      <c r="D1176" s="197" t="str">
        <f t="shared" si="4"/>
        <v>#REF!</v>
      </c>
    </row>
    <row r="1177" ht="15.75" customHeight="1">
      <c r="A1177" s="197" t="str">
        <f>Seeds!AB737</f>
        <v>M6-G-27b-E-3</v>
      </c>
      <c r="B1177" s="197" t="str">
        <f t="shared" ref="B1177:C1177" si="1176">#REF!</f>
        <v>#REF!</v>
      </c>
      <c r="C1177" s="197" t="str">
        <f t="shared" si="1176"/>
        <v>#REF!</v>
      </c>
      <c r="D1177" s="197" t="str">
        <f t="shared" si="4"/>
        <v>#REF!</v>
      </c>
    </row>
    <row r="1178" ht="15.75" customHeight="1">
      <c r="A1178" s="197" t="str">
        <f t="shared" ref="A1178:C1178" si="1177">#REF!</f>
        <v>#REF!</v>
      </c>
      <c r="B1178" s="197" t="str">
        <f t="shared" si="1177"/>
        <v>#REF!</v>
      </c>
      <c r="C1178" s="197" t="str">
        <f t="shared" si="1177"/>
        <v>#REF!</v>
      </c>
      <c r="D1178" s="197" t="str">
        <f t="shared" si="4"/>
        <v>#REF!</v>
      </c>
    </row>
    <row r="1179" ht="15.75" customHeight="1">
      <c r="A1179" s="197" t="str">
        <f t="shared" ref="A1179:C1179" si="1178">#REF!</f>
        <v>#REF!</v>
      </c>
      <c r="B1179" s="197" t="str">
        <f t="shared" si="1178"/>
        <v>#REF!</v>
      </c>
      <c r="C1179" s="197" t="str">
        <f t="shared" si="1178"/>
        <v>#REF!</v>
      </c>
      <c r="D1179" s="197" t="str">
        <f t="shared" si="4"/>
        <v>#REF!</v>
      </c>
    </row>
    <row r="1180" ht="15.75" customHeight="1">
      <c r="A1180" s="197" t="str">
        <f t="shared" ref="A1180:C1180" si="1179">#REF!</f>
        <v>#REF!</v>
      </c>
      <c r="B1180" s="197" t="str">
        <f t="shared" si="1179"/>
        <v>#REF!</v>
      </c>
      <c r="C1180" s="197" t="str">
        <f t="shared" si="1179"/>
        <v>#REF!</v>
      </c>
      <c r="D1180" s="197" t="str">
        <f t="shared" si="4"/>
        <v>#REF!</v>
      </c>
    </row>
    <row r="1181" ht="15.75" customHeight="1">
      <c r="A1181" s="197" t="str">
        <f t="shared" ref="A1181:C1181" si="1180">#REF!</f>
        <v>#REF!</v>
      </c>
      <c r="B1181" s="197" t="str">
        <f t="shared" si="1180"/>
        <v>#REF!</v>
      </c>
      <c r="C1181" s="197" t="str">
        <f t="shared" si="1180"/>
        <v>#REF!</v>
      </c>
      <c r="D1181" s="197" t="str">
        <f t="shared" si="4"/>
        <v>#REF!</v>
      </c>
    </row>
    <row r="1182" ht="15.75" customHeight="1">
      <c r="A1182" s="197" t="str">
        <f>Seeds!AB738</f>
        <v>M6-G-29a-I-1</v>
      </c>
      <c r="B1182" s="197" t="str">
        <f t="shared" ref="B1182:C1182" si="1181">#REF!</f>
        <v>#REF!</v>
      </c>
      <c r="C1182" s="197" t="str">
        <f t="shared" si="1181"/>
        <v>#REF!</v>
      </c>
      <c r="D1182" s="197" t="str">
        <f t="shared" si="4"/>
        <v>#REF!</v>
      </c>
    </row>
    <row r="1183" ht="15.75" customHeight="1">
      <c r="A1183" s="197" t="str">
        <f>Seeds!AB739</f>
        <v>M6-G-29a-E-1</v>
      </c>
      <c r="B1183" s="197" t="str">
        <f t="shared" ref="B1183:C1183" si="1182">#REF!</f>
        <v>#REF!</v>
      </c>
      <c r="C1183" s="197" t="str">
        <f t="shared" si="1182"/>
        <v>#REF!</v>
      </c>
      <c r="D1183" s="197" t="str">
        <f t="shared" si="4"/>
        <v>#REF!</v>
      </c>
    </row>
    <row r="1184" ht="15.75" customHeight="1">
      <c r="A1184" s="197" t="str">
        <f>Seeds!AB740</f>
        <v>M6-G-29a-A-1</v>
      </c>
      <c r="B1184" s="197" t="str">
        <f t="shared" ref="B1184:C1184" si="1183">#REF!</f>
        <v>#REF!</v>
      </c>
      <c r="C1184" s="197" t="str">
        <f t="shared" si="1183"/>
        <v>#REF!</v>
      </c>
      <c r="D1184" s="197" t="str">
        <f t="shared" si="4"/>
        <v>#REF!</v>
      </c>
    </row>
    <row r="1185" ht="15.75" customHeight="1">
      <c r="A1185" s="197" t="str">
        <f>Seeds!AB741</f>
        <v>M6-G-29a-A-2</v>
      </c>
      <c r="B1185" s="197" t="str">
        <f t="shared" ref="B1185:C1185" si="1184">#REF!</f>
        <v>#REF!</v>
      </c>
      <c r="C1185" s="197" t="str">
        <f t="shared" si="1184"/>
        <v>#REF!</v>
      </c>
      <c r="D1185" s="197" t="str">
        <f t="shared" si="4"/>
        <v>#REF!</v>
      </c>
    </row>
    <row r="1186" ht="15.75" customHeight="1">
      <c r="A1186" s="197" t="str">
        <f>Seeds!AB742</f>
        <v>M6-G-29a-A-3</v>
      </c>
      <c r="B1186" s="197" t="str">
        <f t="shared" ref="B1186:C1186" si="1185">#REF!</f>
        <v>#REF!</v>
      </c>
      <c r="C1186" s="197" t="str">
        <f t="shared" si="1185"/>
        <v>#REF!</v>
      </c>
      <c r="D1186" s="197" t="str">
        <f t="shared" si="4"/>
        <v>#REF!</v>
      </c>
    </row>
    <row r="1187" ht="15.75" customHeight="1">
      <c r="A1187" s="197" t="str">
        <f>Seeds!AB743</f>
        <v>M6-G-29a-A-4</v>
      </c>
      <c r="B1187" s="197" t="str">
        <f t="shared" ref="B1187:C1187" si="1186">#REF!</f>
        <v>#REF!</v>
      </c>
      <c r="C1187" s="197" t="str">
        <f t="shared" si="1186"/>
        <v>#REF!</v>
      </c>
      <c r="D1187" s="197" t="str">
        <f t="shared" si="4"/>
        <v>#REF!</v>
      </c>
    </row>
    <row r="1188" ht="15.75" customHeight="1">
      <c r="A1188" s="197" t="str">
        <f>Seeds!AB744</f>
        <v>M6-G-29a-A-5</v>
      </c>
      <c r="B1188" s="197" t="str">
        <f t="shared" ref="B1188:C1188" si="1187">#REF!</f>
        <v>#REF!</v>
      </c>
      <c r="C1188" s="197" t="str">
        <f t="shared" si="1187"/>
        <v>#REF!</v>
      </c>
      <c r="D1188" s="197" t="str">
        <f t="shared" si="4"/>
        <v>#REF!</v>
      </c>
    </row>
    <row r="1189" ht="15.75" customHeight="1">
      <c r="A1189" s="197" t="str">
        <f>Seeds!AB745</f>
        <v>M6-G-29b-I-1</v>
      </c>
      <c r="B1189" s="197" t="str">
        <f t="shared" ref="B1189:C1189" si="1188">#REF!</f>
        <v>#REF!</v>
      </c>
      <c r="C1189" s="197" t="str">
        <f t="shared" si="1188"/>
        <v>#REF!</v>
      </c>
      <c r="D1189" s="197" t="str">
        <f t="shared" si="4"/>
        <v>#REF!</v>
      </c>
    </row>
    <row r="1190" ht="15.75" customHeight="1">
      <c r="A1190" s="197" t="str">
        <f>Seeds!AB746</f>
        <v>M6-G-29b-I-2</v>
      </c>
      <c r="B1190" s="197" t="str">
        <f t="shared" ref="B1190:C1190" si="1189">#REF!</f>
        <v>#REF!</v>
      </c>
      <c r="C1190" s="197" t="str">
        <f t="shared" si="1189"/>
        <v>#REF!</v>
      </c>
      <c r="D1190" s="197" t="str">
        <f t="shared" si="4"/>
        <v>#REF!</v>
      </c>
    </row>
    <row r="1191" ht="15.75" customHeight="1">
      <c r="A1191" s="197" t="str">
        <f>Seeds!AB747</f>
        <v>M6-G-29b-E-1</v>
      </c>
      <c r="B1191" s="197" t="str">
        <f t="shared" ref="B1191:C1191" si="1190">#REF!</f>
        <v>#REF!</v>
      </c>
      <c r="C1191" s="197" t="str">
        <f t="shared" si="1190"/>
        <v>#REF!</v>
      </c>
      <c r="D1191" s="197" t="str">
        <f t="shared" si="4"/>
        <v>#REF!</v>
      </c>
    </row>
    <row r="1192" ht="15.75" customHeight="1">
      <c r="A1192" s="197" t="str">
        <f>Seeds!AB748</f>
        <v>M6-G-29b-E-2</v>
      </c>
      <c r="B1192" s="197" t="str">
        <f t="shared" ref="B1192:C1192" si="1191">#REF!</f>
        <v>#REF!</v>
      </c>
      <c r="C1192" s="197" t="str">
        <f t="shared" si="1191"/>
        <v>#REF!</v>
      </c>
      <c r="D1192" s="197" t="str">
        <f t="shared" si="4"/>
        <v>#REF!</v>
      </c>
    </row>
    <row r="1193" ht="15.75" customHeight="1">
      <c r="A1193" s="197" t="str">
        <f>Seeds!AB749</f>
        <v>M6-G-38a-I-1</v>
      </c>
      <c r="B1193" s="197" t="str">
        <f t="shared" ref="B1193:C1193" si="1192">#REF!</f>
        <v>#REF!</v>
      </c>
      <c r="C1193" s="197" t="str">
        <f t="shared" si="1192"/>
        <v>#REF!</v>
      </c>
      <c r="D1193" s="197" t="str">
        <f t="shared" si="4"/>
        <v>#REF!</v>
      </c>
    </row>
    <row r="1194" ht="15.75" customHeight="1">
      <c r="A1194" s="197" t="str">
        <f>Seeds!AB750</f>
        <v>M6-G-38a-I-2</v>
      </c>
      <c r="B1194" s="197" t="str">
        <f t="shared" ref="B1194:C1194" si="1193">#REF!</f>
        <v>#REF!</v>
      </c>
      <c r="C1194" s="197" t="str">
        <f t="shared" si="1193"/>
        <v>#REF!</v>
      </c>
      <c r="D1194" s="197" t="str">
        <f t="shared" si="4"/>
        <v>#REF!</v>
      </c>
    </row>
    <row r="1195" ht="15.75" customHeight="1">
      <c r="A1195" s="197" t="str">
        <f>Seeds!AB751</f>
        <v>M6-G-38a-I-3</v>
      </c>
      <c r="B1195" s="197" t="str">
        <f t="shared" ref="B1195:C1195" si="1194">#REF!</f>
        <v>#REF!</v>
      </c>
      <c r="C1195" s="197" t="str">
        <f t="shared" si="1194"/>
        <v>#REF!</v>
      </c>
      <c r="D1195" s="197" t="str">
        <f t="shared" si="4"/>
        <v>#REF!</v>
      </c>
    </row>
    <row r="1196" ht="15.75" customHeight="1">
      <c r="A1196" s="197" t="str">
        <f>Seeds!AB752</f>
        <v>M6-G-38a-E-1</v>
      </c>
      <c r="B1196" s="197" t="str">
        <f t="shared" ref="B1196:C1196" si="1195">#REF!</f>
        <v>#REF!</v>
      </c>
      <c r="C1196" s="197" t="str">
        <f t="shared" si="1195"/>
        <v>#REF!</v>
      </c>
      <c r="D1196" s="197" t="str">
        <f t="shared" si="4"/>
        <v>#REF!</v>
      </c>
    </row>
    <row r="1197" ht="15.75" customHeight="1">
      <c r="A1197" s="197" t="str">
        <f>Seeds!AB753</f>
        <v>M6-G-38a-E-2</v>
      </c>
      <c r="B1197" s="197" t="str">
        <f t="shared" ref="B1197:C1197" si="1196">#REF!</f>
        <v>#REF!</v>
      </c>
      <c r="C1197" s="197" t="str">
        <f t="shared" si="1196"/>
        <v>#REF!</v>
      </c>
      <c r="D1197" s="197" t="str">
        <f t="shared" si="4"/>
        <v>#REF!</v>
      </c>
    </row>
    <row r="1198" ht="15.75" customHeight="1">
      <c r="A1198" s="197" t="str">
        <f>Seeds!AB754</f>
        <v>M6-G-38a-E-3</v>
      </c>
      <c r="B1198" s="197" t="str">
        <f t="shared" ref="B1198:C1198" si="1197">#REF!</f>
        <v>#REF!</v>
      </c>
      <c r="C1198" s="197" t="str">
        <f t="shared" si="1197"/>
        <v>#REF!</v>
      </c>
      <c r="D1198" s="197" t="str">
        <f t="shared" si="4"/>
        <v>#REF!</v>
      </c>
    </row>
    <row r="1199" ht="15.75" customHeight="1">
      <c r="A1199" s="197" t="str">
        <f t="shared" ref="A1199:C1199" si="1198">#REF!</f>
        <v>#REF!</v>
      </c>
      <c r="B1199" s="197" t="str">
        <f t="shared" si="1198"/>
        <v>#REF!</v>
      </c>
      <c r="C1199" s="197" t="str">
        <f t="shared" si="1198"/>
        <v>#REF!</v>
      </c>
      <c r="D1199" s="197" t="str">
        <f t="shared" si="4"/>
        <v>#REF!</v>
      </c>
    </row>
    <row r="1200" ht="15.75" customHeight="1">
      <c r="A1200" s="197" t="str">
        <f t="shared" ref="A1200:C1200" si="1199">#REF!</f>
        <v>#REF!</v>
      </c>
      <c r="B1200" s="197" t="str">
        <f t="shared" si="1199"/>
        <v>#REF!</v>
      </c>
      <c r="C1200" s="197" t="str">
        <f t="shared" si="1199"/>
        <v>#REF!</v>
      </c>
      <c r="D1200" s="197" t="str">
        <f t="shared" si="4"/>
        <v>#REF!</v>
      </c>
    </row>
    <row r="1201" ht="15.75" customHeight="1">
      <c r="A1201" s="197" t="str">
        <f t="shared" ref="A1201:C1201" si="1200">#REF!</f>
        <v>#REF!</v>
      </c>
      <c r="B1201" s="197" t="str">
        <f t="shared" si="1200"/>
        <v>#REF!</v>
      </c>
      <c r="C1201" s="197" t="str">
        <f t="shared" si="1200"/>
        <v>#REF!</v>
      </c>
      <c r="D1201" s="197" t="str">
        <f t="shared" si="4"/>
        <v>#REF!</v>
      </c>
    </row>
    <row r="1202" ht="15.75" customHeight="1">
      <c r="A1202" s="197" t="str">
        <f t="shared" ref="A1202:C1202" si="1201">#REF!</f>
        <v>#REF!</v>
      </c>
      <c r="B1202" s="197" t="str">
        <f t="shared" si="1201"/>
        <v>#REF!</v>
      </c>
      <c r="C1202" s="197" t="str">
        <f t="shared" si="1201"/>
        <v>#REF!</v>
      </c>
      <c r="D1202" s="197" t="str">
        <f t="shared" si="4"/>
        <v>#REF!</v>
      </c>
    </row>
    <row r="1203" ht="15.75" customHeight="1">
      <c r="A1203" s="197" t="str">
        <f t="shared" ref="A1203:C1203" si="1202">#REF!</f>
        <v>#REF!</v>
      </c>
      <c r="B1203" s="197" t="str">
        <f t="shared" si="1202"/>
        <v>#REF!</v>
      </c>
      <c r="C1203" s="197" t="str">
        <f t="shared" si="1202"/>
        <v>#REF!</v>
      </c>
      <c r="D1203" s="197" t="str">
        <f t="shared" si="4"/>
        <v>#REF!</v>
      </c>
    </row>
    <row r="1204" ht="15.75" customHeight="1">
      <c r="A1204" s="197" t="str">
        <f t="shared" ref="A1204:C1204" si="1203">#REF!</f>
        <v>#REF!</v>
      </c>
      <c r="B1204" s="197" t="str">
        <f t="shared" si="1203"/>
        <v>#REF!</v>
      </c>
      <c r="C1204" s="197" t="str">
        <f t="shared" si="1203"/>
        <v>#REF!</v>
      </c>
      <c r="D1204" s="197" t="str">
        <f t="shared" si="4"/>
        <v>#REF!</v>
      </c>
    </row>
    <row r="1205" ht="15.75" customHeight="1">
      <c r="A1205" s="197" t="str">
        <f t="shared" ref="A1205:C1205" si="1204">#REF!</f>
        <v>#REF!</v>
      </c>
      <c r="B1205" s="197" t="str">
        <f t="shared" si="1204"/>
        <v>#REF!</v>
      </c>
      <c r="C1205" s="197" t="str">
        <f t="shared" si="1204"/>
        <v>#REF!</v>
      </c>
      <c r="D1205" s="197" t="str">
        <f t="shared" si="4"/>
        <v>#REF!</v>
      </c>
    </row>
    <row r="1206" ht="15.75" customHeight="1">
      <c r="A1206" s="197" t="str">
        <f t="shared" ref="A1206:C1206" si="1205">#REF!</f>
        <v>#REF!</v>
      </c>
      <c r="B1206" s="197" t="str">
        <f t="shared" si="1205"/>
        <v>#REF!</v>
      </c>
      <c r="C1206" s="197" t="str">
        <f t="shared" si="1205"/>
        <v>#REF!</v>
      </c>
      <c r="D1206" s="197" t="str">
        <f t="shared" si="4"/>
        <v>#REF!</v>
      </c>
    </row>
    <row r="1207" ht="15.75" customHeight="1">
      <c r="A1207" s="197" t="str">
        <f t="shared" ref="A1207:C1207" si="1206">#REF!</f>
        <v>#REF!</v>
      </c>
      <c r="B1207" s="197" t="str">
        <f t="shared" si="1206"/>
        <v>#REF!</v>
      </c>
      <c r="C1207" s="197" t="str">
        <f t="shared" si="1206"/>
        <v>#REF!</v>
      </c>
      <c r="D1207" s="197" t="str">
        <f t="shared" si="4"/>
        <v>#REF!</v>
      </c>
    </row>
    <row r="1208" ht="15.75" customHeight="1">
      <c r="A1208" s="197" t="str">
        <f t="shared" ref="A1208:C1208" si="1207">#REF!</f>
        <v>#REF!</v>
      </c>
      <c r="B1208" s="197" t="str">
        <f t="shared" si="1207"/>
        <v>#REF!</v>
      </c>
      <c r="C1208" s="197" t="str">
        <f t="shared" si="1207"/>
        <v>#REF!</v>
      </c>
      <c r="D1208" s="197" t="str">
        <f t="shared" si="4"/>
        <v>#REF!</v>
      </c>
    </row>
    <row r="1209" ht="15.75" customHeight="1">
      <c r="A1209" s="197" t="str">
        <f t="shared" ref="A1209:C1209" si="1208">#REF!</f>
        <v>#REF!</v>
      </c>
      <c r="B1209" s="197" t="str">
        <f t="shared" si="1208"/>
        <v>#REF!</v>
      </c>
      <c r="C1209" s="197" t="str">
        <f t="shared" si="1208"/>
        <v>#REF!</v>
      </c>
      <c r="D1209" s="197" t="str">
        <f t="shared" si="4"/>
        <v>#REF!</v>
      </c>
    </row>
    <row r="1210" ht="15.75" customHeight="1">
      <c r="A1210" s="197" t="str">
        <f t="shared" ref="A1210:C1210" si="1209">#REF!</f>
        <v>#REF!</v>
      </c>
      <c r="B1210" s="197" t="str">
        <f t="shared" si="1209"/>
        <v>#REF!</v>
      </c>
      <c r="C1210" s="197" t="str">
        <f t="shared" si="1209"/>
        <v>#REF!</v>
      </c>
      <c r="D1210" s="197" t="str">
        <f t="shared" si="4"/>
        <v>#REF!</v>
      </c>
    </row>
    <row r="1211" ht="15.75" customHeight="1">
      <c r="A1211" s="197" t="str">
        <f t="shared" ref="A1211:C1211" si="1210">#REF!</f>
        <v>#REF!</v>
      </c>
      <c r="B1211" s="197" t="str">
        <f t="shared" si="1210"/>
        <v>#REF!</v>
      </c>
      <c r="C1211" s="197" t="str">
        <f t="shared" si="1210"/>
        <v>#REF!</v>
      </c>
      <c r="D1211" s="197" t="str">
        <f t="shared" si="4"/>
        <v>#REF!</v>
      </c>
    </row>
    <row r="1212" ht="15.75" customHeight="1">
      <c r="A1212" s="197" t="str">
        <f t="shared" ref="A1212:C1212" si="1211">#REF!</f>
        <v>#REF!</v>
      </c>
      <c r="B1212" s="197" t="str">
        <f t="shared" si="1211"/>
        <v>#REF!</v>
      </c>
      <c r="C1212" s="197" t="str">
        <f t="shared" si="1211"/>
        <v>#REF!</v>
      </c>
      <c r="D1212" s="197" t="str">
        <f t="shared" si="4"/>
        <v>#REF!</v>
      </c>
    </row>
    <row r="1213" ht="15.75" customHeight="1">
      <c r="A1213" s="197" t="str">
        <f t="shared" ref="A1213:C1213" si="1212">#REF!</f>
        <v>#REF!</v>
      </c>
      <c r="B1213" s="197" t="str">
        <f t="shared" si="1212"/>
        <v>#REF!</v>
      </c>
      <c r="C1213" s="197" t="str">
        <f t="shared" si="1212"/>
        <v>#REF!</v>
      </c>
      <c r="D1213" s="197" t="str">
        <f t="shared" si="4"/>
        <v>#REF!</v>
      </c>
    </row>
    <row r="1214" ht="15.75" customHeight="1">
      <c r="A1214" s="197" t="str">
        <f t="shared" ref="A1214:C1214" si="1213">#REF!</f>
        <v>#REF!</v>
      </c>
      <c r="B1214" s="197" t="str">
        <f t="shared" si="1213"/>
        <v>#REF!</v>
      </c>
      <c r="C1214" s="197" t="str">
        <f t="shared" si="1213"/>
        <v>#REF!</v>
      </c>
      <c r="D1214" s="197" t="str">
        <f t="shared" si="4"/>
        <v>#REF!</v>
      </c>
    </row>
    <row r="1215" ht="15.75" customHeight="1">
      <c r="A1215" s="197" t="str">
        <f t="shared" ref="A1215:C1215" si="1214">#REF!</f>
        <v>#REF!</v>
      </c>
      <c r="B1215" s="197" t="str">
        <f t="shared" si="1214"/>
        <v>#REF!</v>
      </c>
      <c r="C1215" s="197" t="str">
        <f t="shared" si="1214"/>
        <v>#REF!</v>
      </c>
      <c r="D1215" s="197" t="str">
        <f t="shared" si="4"/>
        <v>#REF!</v>
      </c>
    </row>
    <row r="1216" ht="15.75" customHeight="1">
      <c r="A1216" s="197" t="str">
        <f t="shared" ref="A1216:C1216" si="1215">#REF!</f>
        <v>#REF!</v>
      </c>
      <c r="B1216" s="197" t="str">
        <f t="shared" si="1215"/>
        <v>#REF!</v>
      </c>
      <c r="C1216" s="197" t="str">
        <f t="shared" si="1215"/>
        <v>#REF!</v>
      </c>
      <c r="D1216" s="197" t="str">
        <f t="shared" si="4"/>
        <v>#REF!</v>
      </c>
    </row>
    <row r="1217" ht="15.75" customHeight="1">
      <c r="A1217" s="197" t="str">
        <f t="shared" ref="A1217:C1217" si="1216">#REF!</f>
        <v>#REF!</v>
      </c>
      <c r="B1217" s="197" t="str">
        <f t="shared" si="1216"/>
        <v>#REF!</v>
      </c>
      <c r="C1217" s="197" t="str">
        <f t="shared" si="1216"/>
        <v>#REF!</v>
      </c>
      <c r="D1217" s="197" t="str">
        <f t="shared" si="4"/>
        <v>#REF!</v>
      </c>
    </row>
    <row r="1218" ht="15.75" customHeight="1">
      <c r="A1218" s="197" t="str">
        <f t="shared" ref="A1218:C1218" si="1217">#REF!</f>
        <v>#REF!</v>
      </c>
      <c r="B1218" s="197" t="str">
        <f t="shared" si="1217"/>
        <v>#REF!</v>
      </c>
      <c r="C1218" s="197" t="str">
        <f t="shared" si="1217"/>
        <v>#REF!</v>
      </c>
      <c r="D1218" s="197" t="str">
        <f t="shared" si="4"/>
        <v>#REF!</v>
      </c>
    </row>
    <row r="1219" ht="15.75" customHeight="1">
      <c r="A1219" s="197" t="str">
        <f t="shared" ref="A1219:C1219" si="1218">#REF!</f>
        <v>#REF!</v>
      </c>
      <c r="B1219" s="197" t="str">
        <f t="shared" si="1218"/>
        <v>#REF!</v>
      </c>
      <c r="C1219" s="197" t="str">
        <f t="shared" si="1218"/>
        <v>#REF!</v>
      </c>
      <c r="D1219" s="197" t="str">
        <f t="shared" si="4"/>
        <v>#REF!</v>
      </c>
    </row>
    <row r="1220" ht="15.75" customHeight="1">
      <c r="A1220" s="197" t="str">
        <f t="shared" ref="A1220:C1220" si="1219">#REF!</f>
        <v>#REF!</v>
      </c>
      <c r="B1220" s="197" t="str">
        <f t="shared" si="1219"/>
        <v>#REF!</v>
      </c>
      <c r="C1220" s="197" t="str">
        <f t="shared" si="1219"/>
        <v>#REF!</v>
      </c>
      <c r="D1220" s="197" t="str">
        <f t="shared" si="4"/>
        <v>#REF!</v>
      </c>
    </row>
    <row r="1221" ht="15.75" customHeight="1">
      <c r="A1221" s="197" t="str">
        <f t="shared" ref="A1221:C1221" si="1220">#REF!</f>
        <v>#REF!</v>
      </c>
      <c r="B1221" s="197" t="str">
        <f t="shared" si="1220"/>
        <v>#REF!</v>
      </c>
      <c r="C1221" s="197" t="str">
        <f t="shared" si="1220"/>
        <v>#REF!</v>
      </c>
      <c r="D1221" s="197" t="str">
        <f t="shared" si="4"/>
        <v>#REF!</v>
      </c>
    </row>
    <row r="1222" ht="15.75" customHeight="1">
      <c r="A1222" s="197" t="str">
        <f t="shared" ref="A1222:C1222" si="1221">#REF!</f>
        <v>#REF!</v>
      </c>
      <c r="B1222" s="197" t="str">
        <f t="shared" si="1221"/>
        <v>#REF!</v>
      </c>
      <c r="C1222" s="197" t="str">
        <f t="shared" si="1221"/>
        <v>#REF!</v>
      </c>
      <c r="D1222" s="197" t="str">
        <f t="shared" si="4"/>
        <v>#REF!</v>
      </c>
    </row>
    <row r="1223" ht="15.75" customHeight="1">
      <c r="A1223" s="197" t="str">
        <f t="shared" ref="A1223:C1223" si="1222">#REF!</f>
        <v>#REF!</v>
      </c>
      <c r="B1223" s="197" t="str">
        <f t="shared" si="1222"/>
        <v>#REF!</v>
      </c>
      <c r="C1223" s="197" t="str">
        <f t="shared" si="1222"/>
        <v>#REF!</v>
      </c>
      <c r="D1223" s="197" t="str">
        <f t="shared" si="4"/>
        <v>#REF!</v>
      </c>
    </row>
    <row r="1224" ht="15.75" customHeight="1">
      <c r="A1224" s="197" t="str">
        <f t="shared" ref="A1224:C1224" si="1223">#REF!</f>
        <v>#REF!</v>
      </c>
      <c r="B1224" s="197" t="str">
        <f t="shared" si="1223"/>
        <v>#REF!</v>
      </c>
      <c r="C1224" s="197" t="str">
        <f t="shared" si="1223"/>
        <v>#REF!</v>
      </c>
      <c r="D1224" s="197" t="str">
        <f t="shared" si="4"/>
        <v>#REF!</v>
      </c>
    </row>
    <row r="1225" ht="15.75" customHeight="1">
      <c r="A1225" s="197" t="str">
        <f t="shared" ref="A1225:C1225" si="1224">#REF!</f>
        <v>#REF!</v>
      </c>
      <c r="B1225" s="197" t="str">
        <f t="shared" si="1224"/>
        <v>#REF!</v>
      </c>
      <c r="C1225" s="197" t="str">
        <f t="shared" si="1224"/>
        <v>#REF!</v>
      </c>
      <c r="D1225" s="197" t="str">
        <f t="shared" si="4"/>
        <v>#REF!</v>
      </c>
    </row>
    <row r="1226" ht="15.75" customHeight="1">
      <c r="A1226" s="197" t="str">
        <f t="shared" ref="A1226:C1226" si="1225">#REF!</f>
        <v>#REF!</v>
      </c>
      <c r="B1226" s="197" t="str">
        <f t="shared" si="1225"/>
        <v>#REF!</v>
      </c>
      <c r="C1226" s="197" t="str">
        <f t="shared" si="1225"/>
        <v>#REF!</v>
      </c>
      <c r="D1226" s="197" t="str">
        <f t="shared" si="4"/>
        <v>#REF!</v>
      </c>
    </row>
    <row r="1227" ht="15.75" customHeight="1">
      <c r="A1227" s="197" t="str">
        <f t="shared" ref="A1227:C1227" si="1226">#REF!</f>
        <v>#REF!</v>
      </c>
      <c r="B1227" s="197" t="str">
        <f t="shared" si="1226"/>
        <v>#REF!</v>
      </c>
      <c r="C1227" s="197" t="str">
        <f t="shared" si="1226"/>
        <v>#REF!</v>
      </c>
      <c r="D1227" s="197" t="str">
        <f t="shared" si="4"/>
        <v>#REF!</v>
      </c>
    </row>
    <row r="1228" ht="15.75" customHeight="1">
      <c r="A1228" s="197" t="str">
        <f t="shared" ref="A1228:C1228" si="1227">#REF!</f>
        <v>#REF!</v>
      </c>
      <c r="B1228" s="197" t="str">
        <f t="shared" si="1227"/>
        <v>#REF!</v>
      </c>
      <c r="C1228" s="197" t="str">
        <f t="shared" si="1227"/>
        <v>#REF!</v>
      </c>
      <c r="D1228" s="197" t="str">
        <f t="shared" si="4"/>
        <v>#REF!</v>
      </c>
    </row>
    <row r="1229" ht="15.75" customHeight="1">
      <c r="A1229" s="197" t="str">
        <f t="shared" ref="A1229:C1229" si="1228">#REF!</f>
        <v>#REF!</v>
      </c>
      <c r="B1229" s="197" t="str">
        <f t="shared" si="1228"/>
        <v>#REF!</v>
      </c>
      <c r="C1229" s="197" t="str">
        <f t="shared" si="1228"/>
        <v>#REF!</v>
      </c>
      <c r="D1229" s="197" t="str">
        <f t="shared" si="4"/>
        <v>#REF!</v>
      </c>
    </row>
    <row r="1230" ht="15.75" customHeight="1">
      <c r="A1230" s="197" t="str">
        <f t="shared" ref="A1230:C1230" si="1229">#REF!</f>
        <v>#REF!</v>
      </c>
      <c r="B1230" s="197" t="str">
        <f t="shared" si="1229"/>
        <v>#REF!</v>
      </c>
      <c r="C1230" s="197" t="str">
        <f t="shared" si="1229"/>
        <v>#REF!</v>
      </c>
      <c r="D1230" s="197" t="str">
        <f t="shared" si="4"/>
        <v>#REF!</v>
      </c>
    </row>
    <row r="1231" ht="15.75" customHeight="1">
      <c r="A1231" s="197" t="str">
        <f t="shared" ref="A1231:C1231" si="1230">#REF!</f>
        <v>#REF!</v>
      </c>
      <c r="B1231" s="197" t="str">
        <f t="shared" si="1230"/>
        <v>#REF!</v>
      </c>
      <c r="C1231" s="197" t="str">
        <f t="shared" si="1230"/>
        <v>#REF!</v>
      </c>
      <c r="D1231" s="197" t="str">
        <f t="shared" si="4"/>
        <v>#REF!</v>
      </c>
    </row>
    <row r="1232" ht="15.75" customHeight="1">
      <c r="A1232" s="197" t="str">
        <f t="shared" ref="A1232:C1232" si="1231">#REF!</f>
        <v>#REF!</v>
      </c>
      <c r="B1232" s="197" t="str">
        <f t="shared" si="1231"/>
        <v>#REF!</v>
      </c>
      <c r="C1232" s="197" t="str">
        <f t="shared" si="1231"/>
        <v>#REF!</v>
      </c>
      <c r="D1232" s="197" t="str">
        <f t="shared" si="4"/>
        <v>#REF!</v>
      </c>
    </row>
    <row r="1233" ht="15.75" customHeight="1">
      <c r="A1233" s="197" t="str">
        <f t="shared" ref="A1233:C1233" si="1232">#REF!</f>
        <v>#REF!</v>
      </c>
      <c r="B1233" s="197" t="str">
        <f t="shared" si="1232"/>
        <v>#REF!</v>
      </c>
      <c r="C1233" s="197" t="str">
        <f t="shared" si="1232"/>
        <v>#REF!</v>
      </c>
      <c r="D1233" s="197" t="str">
        <f t="shared" si="4"/>
        <v>#REF!</v>
      </c>
    </row>
    <row r="1234" ht="15.75" customHeight="1">
      <c r="A1234" s="197" t="str">
        <f t="shared" ref="A1234:C1234" si="1233">#REF!</f>
        <v>#REF!</v>
      </c>
      <c r="B1234" s="197" t="str">
        <f t="shared" si="1233"/>
        <v>#REF!</v>
      </c>
      <c r="C1234" s="197" t="str">
        <f t="shared" si="1233"/>
        <v>#REF!</v>
      </c>
      <c r="D1234" s="197" t="str">
        <f t="shared" si="4"/>
        <v>#REF!</v>
      </c>
    </row>
    <row r="1235" ht="15.75" customHeight="1">
      <c r="A1235" s="197" t="str">
        <f t="shared" ref="A1235:C1235" si="1234">#REF!</f>
        <v>#REF!</v>
      </c>
      <c r="B1235" s="197" t="str">
        <f t="shared" si="1234"/>
        <v>#REF!</v>
      </c>
      <c r="C1235" s="197" t="str">
        <f t="shared" si="1234"/>
        <v>#REF!</v>
      </c>
      <c r="D1235" s="197" t="str">
        <f t="shared" si="4"/>
        <v>#REF!</v>
      </c>
    </row>
    <row r="1236" ht="15.75" customHeight="1">
      <c r="A1236" s="197" t="str">
        <f t="shared" ref="A1236:C1236" si="1235">#REF!</f>
        <v>#REF!</v>
      </c>
      <c r="B1236" s="197" t="str">
        <f t="shared" si="1235"/>
        <v>#REF!</v>
      </c>
      <c r="C1236" s="197" t="str">
        <f t="shared" si="1235"/>
        <v>#REF!</v>
      </c>
      <c r="D1236" s="197" t="str">
        <f t="shared" si="4"/>
        <v>#REF!</v>
      </c>
    </row>
    <row r="1237" ht="15.75" customHeight="1">
      <c r="A1237" s="197" t="str">
        <f t="shared" ref="A1237:C1237" si="1236">#REF!</f>
        <v>#REF!</v>
      </c>
      <c r="B1237" s="197" t="str">
        <f t="shared" si="1236"/>
        <v>#REF!</v>
      </c>
      <c r="C1237" s="197" t="str">
        <f t="shared" si="1236"/>
        <v>#REF!</v>
      </c>
      <c r="D1237" s="197" t="str">
        <f t="shared" si="4"/>
        <v>#REF!</v>
      </c>
    </row>
    <row r="1238" ht="15.75" customHeight="1">
      <c r="A1238" s="197" t="str">
        <f t="shared" ref="A1238:C1238" si="1237">#REF!</f>
        <v>#REF!</v>
      </c>
      <c r="B1238" s="197" t="str">
        <f t="shared" si="1237"/>
        <v>#REF!</v>
      </c>
      <c r="C1238" s="197" t="str">
        <f t="shared" si="1237"/>
        <v>#REF!</v>
      </c>
      <c r="D1238" s="197" t="str">
        <f t="shared" si="4"/>
        <v>#REF!</v>
      </c>
    </row>
    <row r="1239" ht="15.75" customHeight="1">
      <c r="A1239" s="197" t="str">
        <f t="shared" ref="A1239:C1239" si="1238">#REF!</f>
        <v>#REF!</v>
      </c>
      <c r="B1239" s="197" t="str">
        <f t="shared" si="1238"/>
        <v>#REF!</v>
      </c>
      <c r="C1239" s="197" t="str">
        <f t="shared" si="1238"/>
        <v>#REF!</v>
      </c>
      <c r="D1239" s="197" t="str">
        <f t="shared" si="4"/>
        <v>#REF!</v>
      </c>
    </row>
    <row r="1240" ht="15.75" customHeight="1">
      <c r="A1240" s="197" t="str">
        <f t="shared" ref="A1240:C1240" si="1239">#REF!</f>
        <v>#REF!</v>
      </c>
      <c r="B1240" s="197" t="str">
        <f t="shared" si="1239"/>
        <v>#REF!</v>
      </c>
      <c r="C1240" s="197" t="str">
        <f t="shared" si="1239"/>
        <v>#REF!</v>
      </c>
      <c r="D1240" s="197" t="str">
        <f t="shared" si="4"/>
        <v>#REF!</v>
      </c>
    </row>
    <row r="1241" ht="15.75" customHeight="1">
      <c r="A1241" s="197" t="str">
        <f t="shared" ref="A1241:C1241" si="1240">#REF!</f>
        <v>#REF!</v>
      </c>
      <c r="B1241" s="197" t="str">
        <f t="shared" si="1240"/>
        <v>#REF!</v>
      </c>
      <c r="C1241" s="197" t="str">
        <f t="shared" si="1240"/>
        <v>#REF!</v>
      </c>
      <c r="D1241" s="197" t="str">
        <f t="shared" si="4"/>
        <v>#REF!</v>
      </c>
    </row>
    <row r="1242" ht="15.75" customHeight="1">
      <c r="A1242" s="197" t="str">
        <f t="shared" ref="A1242:C1242" si="1241">#REF!</f>
        <v>#REF!</v>
      </c>
      <c r="B1242" s="197" t="str">
        <f t="shared" si="1241"/>
        <v>#REF!</v>
      </c>
      <c r="C1242" s="197" t="str">
        <f t="shared" si="1241"/>
        <v>#REF!</v>
      </c>
      <c r="D1242" s="197" t="str">
        <f t="shared" si="4"/>
        <v>#REF!</v>
      </c>
    </row>
    <row r="1243" ht="15.75" customHeight="1">
      <c r="A1243" s="197" t="str">
        <f t="shared" ref="A1243:C1243" si="1242">#REF!</f>
        <v>#REF!</v>
      </c>
      <c r="B1243" s="197" t="str">
        <f t="shared" si="1242"/>
        <v>#REF!</v>
      </c>
      <c r="C1243" s="197" t="str">
        <f t="shared" si="1242"/>
        <v>#REF!</v>
      </c>
      <c r="D1243" s="197" t="str">
        <f t="shared" si="4"/>
        <v>#REF!</v>
      </c>
    </row>
    <row r="1244" ht="15.75" customHeight="1">
      <c r="A1244" s="197" t="str">
        <f t="shared" ref="A1244:C1244" si="1243">#REF!</f>
        <v>#REF!</v>
      </c>
      <c r="B1244" s="197" t="str">
        <f t="shared" si="1243"/>
        <v>#REF!</v>
      </c>
      <c r="C1244" s="197" t="str">
        <f t="shared" si="1243"/>
        <v>#REF!</v>
      </c>
      <c r="D1244" s="197" t="str">
        <f t="shared" si="4"/>
        <v>#REF!</v>
      </c>
    </row>
    <row r="1245" ht="15.75" customHeight="1">
      <c r="A1245" s="197" t="str">
        <f t="shared" ref="A1245:C1245" si="1244">#REF!</f>
        <v>#REF!</v>
      </c>
      <c r="B1245" s="197" t="str">
        <f t="shared" si="1244"/>
        <v>#REF!</v>
      </c>
      <c r="C1245" s="197" t="str">
        <f t="shared" si="1244"/>
        <v>#REF!</v>
      </c>
      <c r="D1245" s="197" t="str">
        <f t="shared" si="4"/>
        <v>#REF!</v>
      </c>
    </row>
    <row r="1246" ht="15.75" customHeight="1">
      <c r="A1246" s="197" t="str">
        <f t="shared" ref="A1246:C1246" si="1245">#REF!</f>
        <v>#REF!</v>
      </c>
      <c r="B1246" s="197" t="str">
        <f t="shared" si="1245"/>
        <v>#REF!</v>
      </c>
      <c r="C1246" s="197" t="str">
        <f t="shared" si="1245"/>
        <v>#REF!</v>
      </c>
      <c r="D1246" s="197" t="str">
        <f t="shared" si="4"/>
        <v>#REF!</v>
      </c>
    </row>
    <row r="1247" ht="15.75" customHeight="1">
      <c r="A1247" s="197" t="str">
        <f t="shared" ref="A1247:C1247" si="1246">#REF!</f>
        <v>#REF!</v>
      </c>
      <c r="B1247" s="197" t="str">
        <f t="shared" si="1246"/>
        <v>#REF!</v>
      </c>
      <c r="C1247" s="197" t="str">
        <f t="shared" si="1246"/>
        <v>#REF!</v>
      </c>
      <c r="D1247" s="197" t="str">
        <f t="shared" si="4"/>
        <v>#REF!</v>
      </c>
    </row>
    <row r="1248" ht="15.75" customHeight="1">
      <c r="A1248" s="197" t="str">
        <f t="shared" ref="A1248:C1248" si="1247">#REF!</f>
        <v>#REF!</v>
      </c>
      <c r="B1248" s="197" t="str">
        <f t="shared" si="1247"/>
        <v>#REF!</v>
      </c>
      <c r="C1248" s="197" t="str">
        <f t="shared" si="1247"/>
        <v>#REF!</v>
      </c>
      <c r="D1248" s="197" t="str">
        <f t="shared" si="4"/>
        <v>#REF!</v>
      </c>
    </row>
    <row r="1249" ht="15.75" customHeight="1">
      <c r="A1249" s="197" t="str">
        <f t="shared" ref="A1249:C1249" si="1248">#REF!</f>
        <v>#REF!</v>
      </c>
      <c r="B1249" s="197" t="str">
        <f t="shared" si="1248"/>
        <v>#REF!</v>
      </c>
      <c r="C1249" s="197" t="str">
        <f t="shared" si="1248"/>
        <v>#REF!</v>
      </c>
      <c r="D1249" s="197" t="str">
        <f t="shared" si="4"/>
        <v>#REF!</v>
      </c>
    </row>
    <row r="1250" ht="15.75" customHeight="1">
      <c r="A1250" s="197" t="str">
        <f>Seeds!AB755</f>
        <v>M6-G-32a-I-1</v>
      </c>
      <c r="B1250" s="197" t="str">
        <f t="shared" ref="B1250:C1250" si="1249">#REF!</f>
        <v>#REF!</v>
      </c>
      <c r="C1250" s="197" t="str">
        <f t="shared" si="1249"/>
        <v>#REF!</v>
      </c>
      <c r="D1250" s="197" t="str">
        <f t="shared" si="4"/>
        <v>#REF!</v>
      </c>
    </row>
    <row r="1251" ht="15.75" customHeight="1">
      <c r="A1251" s="197" t="str">
        <f>Seeds!AB756</f>
        <v>M6-G-32a-E-1</v>
      </c>
      <c r="B1251" s="197" t="str">
        <f t="shared" ref="B1251:C1251" si="1250">#REF!</f>
        <v>#REF!</v>
      </c>
      <c r="C1251" s="197" t="str">
        <f t="shared" si="1250"/>
        <v>#REF!</v>
      </c>
      <c r="D1251" s="197" t="str">
        <f t="shared" si="4"/>
        <v>#REF!</v>
      </c>
    </row>
    <row r="1252" ht="15.75" customHeight="1">
      <c r="A1252" s="197" t="str">
        <f>Seeds!AB757</f>
        <v>M6-G-32a-E-2</v>
      </c>
      <c r="B1252" s="197" t="str">
        <f t="shared" ref="B1252:C1252" si="1251">#REF!</f>
        <v>#REF!</v>
      </c>
      <c r="C1252" s="197" t="str">
        <f t="shared" si="1251"/>
        <v>#REF!</v>
      </c>
      <c r="D1252" s="197" t="str">
        <f t="shared" si="4"/>
        <v>#REF!</v>
      </c>
    </row>
    <row r="1253" ht="15.75" customHeight="1">
      <c r="A1253" s="197" t="str">
        <f>Seeds!AB758</f>
        <v>M6-G-32a-E-3</v>
      </c>
      <c r="B1253" s="197" t="str">
        <f t="shared" ref="B1253:C1253" si="1252">#REF!</f>
        <v>#REF!</v>
      </c>
      <c r="C1253" s="197" t="str">
        <f t="shared" si="1252"/>
        <v>#REF!</v>
      </c>
      <c r="D1253" s="197" t="str">
        <f t="shared" si="4"/>
        <v>#REF!</v>
      </c>
    </row>
    <row r="1254" ht="15.75" customHeight="1">
      <c r="A1254" s="197" t="str">
        <f>Seeds!AB759</f>
        <v>M6-G-32a-A-1</v>
      </c>
      <c r="B1254" s="197" t="str">
        <f t="shared" ref="B1254:C1254" si="1253">#REF!</f>
        <v>#REF!</v>
      </c>
      <c r="C1254" s="197" t="str">
        <f t="shared" si="1253"/>
        <v>#REF!</v>
      </c>
      <c r="D1254" s="197" t="str">
        <f t="shared" si="4"/>
        <v>#REF!</v>
      </c>
    </row>
    <row r="1255" ht="15.75" customHeight="1">
      <c r="A1255" s="197" t="str">
        <f>Seeds!AB760</f>
        <v>M6-G-32a-A-2</v>
      </c>
      <c r="B1255" s="197" t="str">
        <f t="shared" ref="B1255:C1255" si="1254">#REF!</f>
        <v>#REF!</v>
      </c>
      <c r="C1255" s="197" t="str">
        <f t="shared" si="1254"/>
        <v>#REF!</v>
      </c>
      <c r="D1255" s="197" t="str">
        <f t="shared" si="4"/>
        <v>#REF!</v>
      </c>
    </row>
    <row r="1256" ht="15.75" customHeight="1">
      <c r="A1256" s="197" t="str">
        <f>Seeds!AB761</f>
        <v>M6-G-32a-A-3</v>
      </c>
      <c r="B1256" s="197" t="str">
        <f t="shared" ref="B1256:C1256" si="1255">#REF!</f>
        <v>#REF!</v>
      </c>
      <c r="C1256" s="197" t="str">
        <f t="shared" si="1255"/>
        <v>#REF!</v>
      </c>
      <c r="D1256" s="197" t="str">
        <f t="shared" si="4"/>
        <v>#REF!</v>
      </c>
    </row>
    <row r="1257" ht="15.75" customHeight="1">
      <c r="A1257" s="197" t="str">
        <f>Seeds!AB762</f>
        <v>M6-G-32b-I-1</v>
      </c>
      <c r="B1257" s="197" t="str">
        <f t="shared" ref="B1257:C1257" si="1256">#REF!</f>
        <v>#REF!</v>
      </c>
      <c r="C1257" s="197" t="str">
        <f t="shared" si="1256"/>
        <v>#REF!</v>
      </c>
      <c r="D1257" s="197" t="str">
        <f t="shared" si="4"/>
        <v>#REF!</v>
      </c>
    </row>
    <row r="1258" ht="15.75" customHeight="1">
      <c r="A1258" s="197" t="str">
        <f>Seeds!AB763</f>
        <v>M6-G-32b-E-1</v>
      </c>
      <c r="B1258" s="197" t="str">
        <f t="shared" ref="B1258:C1258" si="1257">#REF!</f>
        <v>#REF!</v>
      </c>
      <c r="C1258" s="197" t="str">
        <f t="shared" si="1257"/>
        <v>#REF!</v>
      </c>
      <c r="D1258" s="197" t="str">
        <f t="shared" si="4"/>
        <v>#REF!</v>
      </c>
    </row>
    <row r="1259" ht="15.75" customHeight="1">
      <c r="A1259" s="197" t="str">
        <f>Seeds!AB764</f>
        <v>M6-G-32b-E-2</v>
      </c>
      <c r="B1259" s="197" t="str">
        <f t="shared" ref="B1259:C1259" si="1258">#REF!</f>
        <v>#REF!</v>
      </c>
      <c r="C1259" s="197" t="str">
        <f t="shared" si="1258"/>
        <v>#REF!</v>
      </c>
      <c r="D1259" s="197" t="str">
        <f t="shared" si="4"/>
        <v>#REF!</v>
      </c>
    </row>
    <row r="1260" ht="15.75" customHeight="1">
      <c r="A1260" s="197" t="str">
        <f>Seeds!AB765</f>
        <v>M6-G-32b-A-1</v>
      </c>
      <c r="B1260" s="197" t="str">
        <f t="shared" ref="B1260:C1260" si="1259">#REF!</f>
        <v>#REF!</v>
      </c>
      <c r="C1260" s="197" t="str">
        <f t="shared" si="1259"/>
        <v>#REF!</v>
      </c>
      <c r="D1260" s="197" t="str">
        <f t="shared" si="4"/>
        <v>#REF!</v>
      </c>
    </row>
    <row r="1261" ht="15.75" customHeight="1">
      <c r="A1261" s="197" t="str">
        <f>Seeds!AB766</f>
        <v>M6-G-32b-A-2</v>
      </c>
      <c r="B1261" s="197" t="str">
        <f t="shared" ref="B1261:C1261" si="1260">#REF!</f>
        <v>#REF!</v>
      </c>
      <c r="C1261" s="197" t="str">
        <f t="shared" si="1260"/>
        <v>#REF!</v>
      </c>
      <c r="D1261" s="197" t="str">
        <f t="shared" si="4"/>
        <v>#REF!</v>
      </c>
    </row>
    <row r="1262" ht="15.75" customHeight="1">
      <c r="A1262" s="197" t="str">
        <f>Seeds!AB767</f>
        <v>M6-G-32b-A-3</v>
      </c>
      <c r="B1262" s="197" t="str">
        <f t="shared" ref="B1262:C1262" si="1261">#REF!</f>
        <v>#REF!</v>
      </c>
      <c r="C1262" s="197" t="str">
        <f t="shared" si="1261"/>
        <v>#REF!</v>
      </c>
      <c r="D1262" s="197" t="str">
        <f t="shared" si="4"/>
        <v>#REF!</v>
      </c>
    </row>
    <row r="1263" ht="15.75" customHeight="1">
      <c r="A1263" s="197" t="str">
        <f>Seeds!AB768</f>
        <v>M6-G-32c-I-1</v>
      </c>
      <c r="B1263" s="197" t="str">
        <f t="shared" ref="B1263:C1263" si="1262">#REF!</f>
        <v>#REF!</v>
      </c>
      <c r="C1263" s="197" t="str">
        <f t="shared" si="1262"/>
        <v>#REF!</v>
      </c>
      <c r="D1263" s="197" t="str">
        <f t="shared" si="4"/>
        <v>#REF!</v>
      </c>
    </row>
    <row r="1264" ht="15.75" customHeight="1">
      <c r="A1264" s="197" t="str">
        <f>Seeds!AB769</f>
        <v>M6-G-32c-E-1</v>
      </c>
      <c r="B1264" s="197" t="str">
        <f t="shared" ref="B1264:C1264" si="1263">#REF!</f>
        <v>#REF!</v>
      </c>
      <c r="C1264" s="197" t="str">
        <f t="shared" si="1263"/>
        <v>#REF!</v>
      </c>
      <c r="D1264" s="197" t="str">
        <f t="shared" si="4"/>
        <v>#REF!</v>
      </c>
    </row>
    <row r="1265" ht="15.75" customHeight="1">
      <c r="A1265" s="197" t="str">
        <f>Seeds!AB770</f>
        <v>M6-G-32c-A-1</v>
      </c>
      <c r="B1265" s="197" t="str">
        <f t="shared" ref="B1265:C1265" si="1264">#REF!</f>
        <v>#REF!</v>
      </c>
      <c r="C1265" s="197" t="str">
        <f t="shared" si="1264"/>
        <v>#REF!</v>
      </c>
      <c r="D1265" s="197" t="str">
        <f t="shared" si="4"/>
        <v>#REF!</v>
      </c>
    </row>
    <row r="1266" ht="15.75" customHeight="1">
      <c r="A1266" s="197" t="str">
        <f>Seeds!AB771</f>
        <v>M6-G-32c-A-2</v>
      </c>
      <c r="B1266" s="197" t="str">
        <f t="shared" ref="B1266:C1266" si="1265">#REF!</f>
        <v>#REF!</v>
      </c>
      <c r="C1266" s="197" t="str">
        <f t="shared" si="1265"/>
        <v>#REF!</v>
      </c>
      <c r="D1266" s="197" t="str">
        <f t="shared" si="4"/>
        <v>#REF!</v>
      </c>
    </row>
    <row r="1267" ht="15.75" customHeight="1">
      <c r="A1267" s="197" t="str">
        <f>Seeds!AB772</f>
        <v>M6-G-32c-A-3</v>
      </c>
      <c r="B1267" s="197" t="str">
        <f t="shared" ref="B1267:C1267" si="1266">#REF!</f>
        <v>#REF!</v>
      </c>
      <c r="C1267" s="197" t="str">
        <f t="shared" si="1266"/>
        <v>#REF!</v>
      </c>
      <c r="D1267" s="197" t="str">
        <f t="shared" si="4"/>
        <v>#REF!</v>
      </c>
    </row>
    <row r="1268" ht="15.75" customHeight="1">
      <c r="A1268" s="197" t="str">
        <f>Seeds!AB773</f>
        <v>M6-G-32d-I-1</v>
      </c>
      <c r="B1268" s="197" t="str">
        <f t="shared" ref="B1268:C1268" si="1267">#REF!</f>
        <v>#REF!</v>
      </c>
      <c r="C1268" s="197" t="str">
        <f t="shared" si="1267"/>
        <v>#REF!</v>
      </c>
      <c r="D1268" s="197" t="str">
        <f t="shared" si="4"/>
        <v>#REF!</v>
      </c>
    </row>
    <row r="1269" ht="15.75" customHeight="1">
      <c r="A1269" s="197" t="str">
        <f>Seeds!AB774</f>
        <v>M6-G-32d-E-1</v>
      </c>
      <c r="B1269" s="197" t="str">
        <f t="shared" ref="B1269:C1269" si="1268">#REF!</f>
        <v>#REF!</v>
      </c>
      <c r="C1269" s="197" t="str">
        <f t="shared" si="1268"/>
        <v>#REF!</v>
      </c>
      <c r="D1269" s="197" t="str">
        <f t="shared" si="4"/>
        <v>#REF!</v>
      </c>
    </row>
    <row r="1270" ht="15.75" customHeight="1">
      <c r="A1270" s="197" t="str">
        <f>Seeds!AB775</f>
        <v>M6-G-32d-A-1</v>
      </c>
      <c r="B1270" s="197" t="str">
        <f t="shared" ref="B1270:C1270" si="1269">#REF!</f>
        <v>#REF!</v>
      </c>
      <c r="C1270" s="197" t="str">
        <f t="shared" si="1269"/>
        <v>#REF!</v>
      </c>
      <c r="D1270" s="197" t="str">
        <f t="shared" si="4"/>
        <v>#REF!</v>
      </c>
    </row>
    <row r="1271" ht="15.75" customHeight="1">
      <c r="A1271" s="197" t="str">
        <f>Seeds!AB776</f>
        <v>M6-G-32d-A-2</v>
      </c>
      <c r="B1271" s="197" t="str">
        <f t="shared" ref="B1271:C1271" si="1270">#REF!</f>
        <v>#REF!</v>
      </c>
      <c r="C1271" s="197" t="str">
        <f t="shared" si="1270"/>
        <v>#REF!</v>
      </c>
      <c r="D1271" s="197" t="str">
        <f t="shared" si="4"/>
        <v>#REF!</v>
      </c>
    </row>
    <row r="1272" ht="15.75" customHeight="1">
      <c r="A1272" s="197" t="str">
        <f>Seeds!AB777</f>
        <v>M6-G-32d-A-3</v>
      </c>
      <c r="B1272" s="197" t="str">
        <f t="shared" ref="B1272:C1272" si="1271">#REF!</f>
        <v>#REF!</v>
      </c>
      <c r="C1272" s="197" t="str">
        <f t="shared" si="1271"/>
        <v>#REF!</v>
      </c>
      <c r="D1272" s="197" t="str">
        <f t="shared" si="4"/>
        <v>#REF!</v>
      </c>
    </row>
    <row r="1273" ht="15.75" customHeight="1">
      <c r="A1273" s="197" t="str">
        <f>Seeds!AB778</f>
        <v>M6-G-35a-I-1</v>
      </c>
      <c r="B1273" s="197" t="str">
        <f t="shared" ref="B1273:C1273" si="1272">#REF!</f>
        <v>#REF!</v>
      </c>
      <c r="C1273" s="197" t="str">
        <f t="shared" si="1272"/>
        <v>#REF!</v>
      </c>
      <c r="D1273" s="197" t="str">
        <f t="shared" si="4"/>
        <v>#REF!</v>
      </c>
    </row>
    <row r="1274" ht="15.75" customHeight="1">
      <c r="A1274" s="197" t="str">
        <f>Seeds!AB779</f>
        <v>M6-G-35a-I-2</v>
      </c>
      <c r="B1274" s="197" t="str">
        <f t="shared" ref="B1274:C1274" si="1273">#REF!</f>
        <v>#REF!</v>
      </c>
      <c r="C1274" s="197" t="str">
        <f t="shared" si="1273"/>
        <v>#REF!</v>
      </c>
      <c r="D1274" s="197" t="str">
        <f t="shared" si="4"/>
        <v>#REF!</v>
      </c>
    </row>
    <row r="1275" ht="15.75" customHeight="1">
      <c r="A1275" s="197" t="str">
        <f>Seeds!AB780</f>
        <v>M6-G-35a-I-3</v>
      </c>
      <c r="B1275" s="197" t="str">
        <f t="shared" ref="B1275:C1275" si="1274">#REF!</f>
        <v>#REF!</v>
      </c>
      <c r="C1275" s="197" t="str">
        <f t="shared" si="1274"/>
        <v>#REF!</v>
      </c>
      <c r="D1275" s="197" t="str">
        <f t="shared" si="4"/>
        <v>#REF!</v>
      </c>
    </row>
    <row r="1276" ht="15.75" customHeight="1">
      <c r="A1276" s="197" t="str">
        <f>Seeds!AB781</f>
        <v>M6-G-35a-E-1</v>
      </c>
      <c r="B1276" s="197" t="str">
        <f t="shared" ref="B1276:C1276" si="1275">#REF!</f>
        <v>#REF!</v>
      </c>
      <c r="C1276" s="197" t="str">
        <f t="shared" si="1275"/>
        <v>#REF!</v>
      </c>
      <c r="D1276" s="197" t="str">
        <f t="shared" si="4"/>
        <v>#REF!</v>
      </c>
    </row>
    <row r="1277" ht="15.75" customHeight="1">
      <c r="A1277" s="197" t="str">
        <f>Seeds!AB782</f>
        <v>M6-G-35a-E-2</v>
      </c>
      <c r="B1277" s="197" t="str">
        <f t="shared" ref="B1277:C1277" si="1276">#REF!</f>
        <v>#REF!</v>
      </c>
      <c r="C1277" s="197" t="str">
        <f t="shared" si="1276"/>
        <v>#REF!</v>
      </c>
      <c r="D1277" s="197" t="str">
        <f t="shared" si="4"/>
        <v>#REF!</v>
      </c>
    </row>
    <row r="1278" ht="15.75" customHeight="1">
      <c r="A1278" s="197" t="str">
        <f>Seeds!AB783</f>
        <v>M6-G-35a-E-3</v>
      </c>
      <c r="B1278" s="197" t="str">
        <f t="shared" ref="B1278:C1278" si="1277">#REF!</f>
        <v>#REF!</v>
      </c>
      <c r="C1278" s="197" t="str">
        <f t="shared" si="1277"/>
        <v>#REF!</v>
      </c>
      <c r="D1278" s="197" t="str">
        <f t="shared" si="4"/>
        <v>#REF!</v>
      </c>
    </row>
    <row r="1279" ht="15.75" customHeight="1">
      <c r="A1279" s="197" t="str">
        <f t="shared" ref="A1279:C1279" si="1278">#REF!</f>
        <v>#REF!</v>
      </c>
      <c r="B1279" s="197" t="str">
        <f t="shared" si="1278"/>
        <v>#REF!</v>
      </c>
      <c r="C1279" s="197" t="str">
        <f t="shared" si="1278"/>
        <v>#REF!</v>
      </c>
      <c r="D1279" s="197" t="str">
        <f t="shared" si="4"/>
        <v>#REF!</v>
      </c>
    </row>
    <row r="1280" ht="15.75" customHeight="1">
      <c r="A1280" s="197" t="str">
        <f t="shared" ref="A1280:C1280" si="1279">#REF!</f>
        <v>#REF!</v>
      </c>
      <c r="B1280" s="197" t="str">
        <f t="shared" si="1279"/>
        <v>#REF!</v>
      </c>
      <c r="C1280" s="197" t="str">
        <f t="shared" si="1279"/>
        <v>#REF!</v>
      </c>
      <c r="D1280" s="197" t="str">
        <f t="shared" si="4"/>
        <v>#REF!</v>
      </c>
    </row>
    <row r="1281" ht="15.75" customHeight="1">
      <c r="A1281" s="197" t="str">
        <f t="shared" ref="A1281:C1281" si="1280">#REF!</f>
        <v>#REF!</v>
      </c>
      <c r="B1281" s="197" t="str">
        <f t="shared" si="1280"/>
        <v>#REF!</v>
      </c>
      <c r="C1281" s="197" t="str">
        <f t="shared" si="1280"/>
        <v>#REF!</v>
      </c>
      <c r="D1281" s="197" t="str">
        <f t="shared" si="4"/>
        <v>#REF!</v>
      </c>
    </row>
    <row r="1282" ht="15.75" customHeight="1">
      <c r="A1282" s="197" t="str">
        <f t="shared" ref="A1282:C1282" si="1281">#REF!</f>
        <v>#REF!</v>
      </c>
      <c r="B1282" s="197" t="str">
        <f t="shared" si="1281"/>
        <v>#REF!</v>
      </c>
      <c r="C1282" s="197" t="str">
        <f t="shared" si="1281"/>
        <v>#REF!</v>
      </c>
      <c r="D1282" s="197" t="str">
        <f t="shared" si="4"/>
        <v>#REF!</v>
      </c>
    </row>
    <row r="1283" ht="15.75" customHeight="1">
      <c r="A1283" s="197" t="str">
        <f>Seeds!AB784</f>
        <v>M6-EyP-17a-I-1</v>
      </c>
      <c r="B1283" s="197" t="str">
        <f t="shared" ref="B1283:C1283" si="1282">#REF!</f>
        <v>#REF!</v>
      </c>
      <c r="C1283" s="197" t="str">
        <f t="shared" si="1282"/>
        <v>#REF!</v>
      </c>
      <c r="D1283" s="197" t="str">
        <f t="shared" si="4"/>
        <v>#REF!</v>
      </c>
    </row>
    <row r="1284" ht="15.75" customHeight="1">
      <c r="A1284" s="197" t="str">
        <f>Seeds!AB785</f>
        <v>M6-EyP-2a-I-1</v>
      </c>
      <c r="B1284" s="197" t="str">
        <f t="shared" ref="B1284:C1284" si="1283">#REF!</f>
        <v>#REF!</v>
      </c>
      <c r="C1284" s="197" t="str">
        <f t="shared" si="1283"/>
        <v>#REF!</v>
      </c>
      <c r="D1284" s="197" t="str">
        <f t="shared" si="4"/>
        <v>#REF!</v>
      </c>
    </row>
    <row r="1285" ht="15.75" customHeight="1">
      <c r="A1285" s="197" t="str">
        <f>Seeds!AB786</f>
        <v>M6-EyP-2a-I-2</v>
      </c>
      <c r="B1285" s="197" t="str">
        <f t="shared" ref="B1285:C1285" si="1284">#REF!</f>
        <v>#REF!</v>
      </c>
      <c r="C1285" s="197" t="str">
        <f t="shared" si="1284"/>
        <v>#REF!</v>
      </c>
      <c r="D1285" s="197" t="str">
        <f t="shared" si="4"/>
        <v>#REF!</v>
      </c>
    </row>
    <row r="1286" ht="15.75" customHeight="1">
      <c r="A1286" s="197" t="str">
        <f>Seeds!AB787</f>
        <v>M6-EyP-2a-E-1</v>
      </c>
      <c r="B1286" s="197" t="str">
        <f t="shared" ref="B1286:C1286" si="1285">#REF!</f>
        <v>#REF!</v>
      </c>
      <c r="C1286" s="197" t="str">
        <f t="shared" si="1285"/>
        <v>#REF!</v>
      </c>
      <c r="D1286" s="197" t="str">
        <f t="shared" si="4"/>
        <v>#REF!</v>
      </c>
    </row>
    <row r="1287" ht="15.75" customHeight="1">
      <c r="A1287" s="197" t="str">
        <f>Seeds!AB788</f>
        <v>M6-EyP-2a-E-2</v>
      </c>
      <c r="B1287" s="197" t="str">
        <f t="shared" ref="B1287:C1287" si="1286">#REF!</f>
        <v>#REF!</v>
      </c>
      <c r="C1287" s="197" t="str">
        <f t="shared" si="1286"/>
        <v>#REF!</v>
      </c>
      <c r="D1287" s="197" t="str">
        <f t="shared" si="4"/>
        <v>#REF!</v>
      </c>
    </row>
    <row r="1288" ht="15.75" customHeight="1">
      <c r="A1288" s="197" t="str">
        <f>Seeds!AB789</f>
        <v>M6-EyP-2a-E-3</v>
      </c>
      <c r="B1288" s="197" t="str">
        <f t="shared" ref="B1288:C1288" si="1287">#REF!</f>
        <v>#REF!</v>
      </c>
      <c r="C1288" s="197" t="str">
        <f t="shared" si="1287"/>
        <v>#REF!</v>
      </c>
      <c r="D1288" s="197" t="str">
        <f t="shared" si="4"/>
        <v>#REF!</v>
      </c>
    </row>
    <row r="1289" ht="15.75" customHeight="1">
      <c r="A1289" s="197" t="str">
        <f>Seeds!AB790</f>
        <v>M6-EyP-2a-A-1</v>
      </c>
      <c r="B1289" s="197" t="str">
        <f t="shared" ref="B1289:C1289" si="1288">#REF!</f>
        <v>#REF!</v>
      </c>
      <c r="C1289" s="197" t="str">
        <f t="shared" si="1288"/>
        <v>#REF!</v>
      </c>
      <c r="D1289" s="197" t="str">
        <f t="shared" si="4"/>
        <v>#REF!</v>
      </c>
    </row>
    <row r="1290" ht="15.75" customHeight="1">
      <c r="A1290" s="197" t="str">
        <f>Seeds!AB791</f>
        <v>M6-EyP-2a-A-2</v>
      </c>
      <c r="B1290" s="197" t="str">
        <f t="shared" ref="B1290:C1290" si="1289">#REF!</f>
        <v>#REF!</v>
      </c>
      <c r="C1290" s="197" t="str">
        <f t="shared" si="1289"/>
        <v>#REF!</v>
      </c>
      <c r="D1290" s="197" t="str">
        <f t="shared" si="4"/>
        <v>#REF!</v>
      </c>
    </row>
    <row r="1291" ht="15.75" customHeight="1">
      <c r="A1291" s="197" t="str">
        <f>Seeds!AB792</f>
        <v>M6-EyP-2a-A-3</v>
      </c>
      <c r="B1291" s="197" t="str">
        <f t="shared" ref="B1291:C1291" si="1290">#REF!</f>
        <v>#REF!</v>
      </c>
      <c r="C1291" s="197" t="str">
        <f t="shared" si="1290"/>
        <v>#REF!</v>
      </c>
      <c r="D1291" s="197" t="str">
        <f t="shared" si="4"/>
        <v>#REF!</v>
      </c>
    </row>
    <row r="1292" ht="15.75" customHeight="1">
      <c r="A1292" s="197" t="str">
        <f>Seeds!AB793</f>
        <v>M6-EyP-2b-I-1</v>
      </c>
      <c r="B1292" s="197" t="str">
        <f t="shared" ref="B1292:C1292" si="1291">#REF!</f>
        <v>#REF!</v>
      </c>
      <c r="C1292" s="197" t="str">
        <f t="shared" si="1291"/>
        <v>#REF!</v>
      </c>
      <c r="D1292" s="197" t="str">
        <f t="shared" si="4"/>
        <v>#REF!</v>
      </c>
    </row>
    <row r="1293" ht="15.75" customHeight="1">
      <c r="A1293" s="197" t="str">
        <f>Seeds!AB794</f>
        <v>M6-EyP-2b-I-2</v>
      </c>
      <c r="B1293" s="197" t="str">
        <f t="shared" ref="B1293:C1293" si="1292">#REF!</f>
        <v>#REF!</v>
      </c>
      <c r="C1293" s="197" t="str">
        <f t="shared" si="1292"/>
        <v>#REF!</v>
      </c>
      <c r="D1293" s="197" t="str">
        <f t="shared" si="4"/>
        <v>#REF!</v>
      </c>
    </row>
    <row r="1294" ht="15.75" customHeight="1">
      <c r="A1294" s="197" t="str">
        <f>Seeds!AB795</f>
        <v>M6-EyP-2b-I-3</v>
      </c>
      <c r="B1294" s="197" t="str">
        <f t="shared" ref="B1294:C1294" si="1293">#REF!</f>
        <v>#REF!</v>
      </c>
      <c r="C1294" s="197" t="str">
        <f t="shared" si="1293"/>
        <v>#REF!</v>
      </c>
      <c r="D1294" s="197" t="str">
        <f t="shared" si="4"/>
        <v>#REF!</v>
      </c>
    </row>
    <row r="1295" ht="15.75" customHeight="1">
      <c r="A1295" s="197" t="str">
        <f>Seeds!AB796</f>
        <v>M6-EyP-2b-E-1</v>
      </c>
      <c r="B1295" s="197" t="str">
        <f t="shared" ref="B1295:C1295" si="1294">#REF!</f>
        <v>#REF!</v>
      </c>
      <c r="C1295" s="197" t="str">
        <f t="shared" si="1294"/>
        <v>#REF!</v>
      </c>
      <c r="D1295" s="197" t="str">
        <f t="shared" si="4"/>
        <v>#REF!</v>
      </c>
    </row>
    <row r="1296" ht="15.75" customHeight="1">
      <c r="A1296" s="197" t="str">
        <f>Seeds!AB797</f>
        <v>M6-EyP-2b-E-2</v>
      </c>
      <c r="B1296" s="197" t="str">
        <f t="shared" ref="B1296:C1296" si="1295">#REF!</f>
        <v>#REF!</v>
      </c>
      <c r="C1296" s="197" t="str">
        <f t="shared" si="1295"/>
        <v>#REF!</v>
      </c>
      <c r="D1296" s="197" t="str">
        <f t="shared" si="4"/>
        <v>#REF!</v>
      </c>
    </row>
    <row r="1297" ht="15.75" customHeight="1">
      <c r="A1297" s="197" t="str">
        <f>Seeds!AB798</f>
        <v>M6-EyP-2b-E-3</v>
      </c>
      <c r="B1297" s="197" t="str">
        <f t="shared" ref="B1297:C1297" si="1296">#REF!</f>
        <v>#REF!</v>
      </c>
      <c r="C1297" s="197" t="str">
        <f t="shared" si="1296"/>
        <v>#REF!</v>
      </c>
      <c r="D1297" s="197" t="str">
        <f t="shared" si="4"/>
        <v>#REF!</v>
      </c>
    </row>
    <row r="1298" ht="15.75" customHeight="1">
      <c r="A1298" s="197" t="str">
        <f>Seeds!AB799</f>
        <v>M6-EyP-18a-I-1</v>
      </c>
      <c r="B1298" s="197" t="str">
        <f t="shared" ref="B1298:C1298" si="1297">#REF!</f>
        <v>#REF!</v>
      </c>
      <c r="C1298" s="197" t="str">
        <f t="shared" si="1297"/>
        <v>#REF!</v>
      </c>
      <c r="D1298" s="197" t="str">
        <f t="shared" si="4"/>
        <v>#REF!</v>
      </c>
    </row>
    <row r="1299" ht="15.75" customHeight="1">
      <c r="A1299" s="197" t="str">
        <f>Seeds!AB800</f>
        <v>M6-EyP-18a-I-2</v>
      </c>
      <c r="B1299" s="197" t="str">
        <f t="shared" ref="B1299:C1299" si="1298">#REF!</f>
        <v>#REF!</v>
      </c>
      <c r="C1299" s="197" t="str">
        <f t="shared" si="1298"/>
        <v>#REF!</v>
      </c>
      <c r="D1299" s="197" t="str">
        <f t="shared" si="4"/>
        <v>#REF!</v>
      </c>
    </row>
    <row r="1300" ht="15.75" customHeight="1">
      <c r="A1300" s="197" t="str">
        <f>Seeds!AB801</f>
        <v>M6-EyP-18a-I-3</v>
      </c>
      <c r="B1300" s="197" t="str">
        <f t="shared" ref="B1300:C1300" si="1299">#REF!</f>
        <v>#REF!</v>
      </c>
      <c r="C1300" s="197" t="str">
        <f t="shared" si="1299"/>
        <v>#REF!</v>
      </c>
      <c r="D1300" s="197" t="str">
        <f t="shared" si="4"/>
        <v>#REF!</v>
      </c>
    </row>
    <row r="1301" ht="15.75" customHeight="1">
      <c r="A1301" s="197" t="str">
        <f>Seeds!AB802</f>
        <v>M6-EyP-18a-I-4</v>
      </c>
      <c r="B1301" s="197" t="str">
        <f t="shared" ref="B1301:C1301" si="1300">#REF!</f>
        <v>#REF!</v>
      </c>
      <c r="C1301" s="197" t="str">
        <f t="shared" si="1300"/>
        <v>#REF!</v>
      </c>
      <c r="D1301" s="197" t="str">
        <f t="shared" si="4"/>
        <v>#REF!</v>
      </c>
    </row>
    <row r="1302" ht="15.75" customHeight="1">
      <c r="A1302" s="197" t="str">
        <f>Seeds!AB803</f>
        <v>M6-EyP-3a-I-1</v>
      </c>
      <c r="B1302" s="197" t="str">
        <f t="shared" ref="B1302:C1302" si="1301">#REF!</f>
        <v>#REF!</v>
      </c>
      <c r="C1302" s="197" t="str">
        <f t="shared" si="1301"/>
        <v>#REF!</v>
      </c>
      <c r="D1302" s="197" t="str">
        <f t="shared" si="4"/>
        <v>#REF!</v>
      </c>
    </row>
    <row r="1303" ht="15.75" customHeight="1">
      <c r="A1303" s="197" t="str">
        <f>Seeds!AB804</f>
        <v>M6-EyP-3a-I-2</v>
      </c>
      <c r="B1303" s="197" t="str">
        <f t="shared" ref="B1303:C1303" si="1302">#REF!</f>
        <v>#REF!</v>
      </c>
      <c r="C1303" s="197" t="str">
        <f t="shared" si="1302"/>
        <v>#REF!</v>
      </c>
      <c r="D1303" s="197" t="str">
        <f t="shared" si="4"/>
        <v>#REF!</v>
      </c>
    </row>
    <row r="1304" ht="15.75" customHeight="1">
      <c r="A1304" s="197" t="str">
        <f>Seeds!AB805</f>
        <v>M6-EyP-3a-E-1</v>
      </c>
      <c r="B1304" s="197" t="str">
        <f t="shared" ref="B1304:C1304" si="1303">#REF!</f>
        <v>#REF!</v>
      </c>
      <c r="C1304" s="197" t="str">
        <f t="shared" si="1303"/>
        <v>#REF!</v>
      </c>
      <c r="D1304" s="197" t="str">
        <f t="shared" si="4"/>
        <v>#REF!</v>
      </c>
    </row>
    <row r="1305" ht="15.75" customHeight="1">
      <c r="A1305" s="197" t="str">
        <f>Seeds!AB806</f>
        <v>M6-EyP-3a-A-1</v>
      </c>
      <c r="B1305" s="197" t="str">
        <f t="shared" ref="B1305:C1305" si="1304">#REF!</f>
        <v>#REF!</v>
      </c>
      <c r="C1305" s="197" t="str">
        <f t="shared" si="1304"/>
        <v>#REF!</v>
      </c>
      <c r="D1305" s="197" t="str">
        <f t="shared" si="4"/>
        <v>#REF!</v>
      </c>
    </row>
    <row r="1306" ht="15.75" customHeight="1">
      <c r="A1306" s="197" t="str">
        <f>Seeds!AB807</f>
        <v>M6-EyP-3a-A-2</v>
      </c>
      <c r="B1306" s="197" t="str">
        <f t="shared" ref="B1306:C1306" si="1305">#REF!</f>
        <v>#REF!</v>
      </c>
      <c r="C1306" s="197" t="str">
        <f t="shared" si="1305"/>
        <v>#REF!</v>
      </c>
      <c r="D1306" s="197" t="str">
        <f t="shared" si="4"/>
        <v>#REF!</v>
      </c>
    </row>
    <row r="1307" ht="15.75" customHeight="1">
      <c r="A1307" s="197" t="str">
        <f>Seeds!AB808</f>
        <v>M6-EyP-3a-A-3</v>
      </c>
      <c r="B1307" s="197" t="str">
        <f t="shared" ref="B1307:C1307" si="1306">#REF!</f>
        <v>#REF!</v>
      </c>
      <c r="C1307" s="197" t="str">
        <f t="shared" si="1306"/>
        <v>#REF!</v>
      </c>
      <c r="D1307" s="197" t="str">
        <f t="shared" si="4"/>
        <v>#REF!</v>
      </c>
    </row>
    <row r="1308" ht="15.75" customHeight="1">
      <c r="A1308" s="197" t="str">
        <f>Seeds!AB809</f>
        <v>M6-EyP-4a-I-1</v>
      </c>
      <c r="B1308" s="197" t="str">
        <f t="shared" ref="B1308:C1308" si="1307">#REF!</f>
        <v>#REF!</v>
      </c>
      <c r="C1308" s="197" t="str">
        <f t="shared" si="1307"/>
        <v>#REF!</v>
      </c>
      <c r="D1308" s="197" t="str">
        <f t="shared" si="4"/>
        <v>#REF!</v>
      </c>
    </row>
    <row r="1309" ht="15.75" customHeight="1">
      <c r="A1309" s="197" t="str">
        <f>Seeds!AB810</f>
        <v>M6-EyP-4a-E-1</v>
      </c>
      <c r="B1309" s="197" t="str">
        <f t="shared" ref="B1309:C1309" si="1308">#REF!</f>
        <v>#REF!</v>
      </c>
      <c r="C1309" s="197" t="str">
        <f t="shared" si="1308"/>
        <v>#REF!</v>
      </c>
      <c r="D1309" s="197" t="str">
        <f t="shared" si="4"/>
        <v>#REF!</v>
      </c>
    </row>
    <row r="1310" ht="15.75" customHeight="1">
      <c r="A1310" s="197" t="str">
        <f>Seeds!AB811</f>
        <v>M6-EyP-4a-E-2</v>
      </c>
      <c r="B1310" s="197" t="str">
        <f t="shared" ref="B1310:C1310" si="1309">#REF!</f>
        <v>#REF!</v>
      </c>
      <c r="C1310" s="197" t="str">
        <f t="shared" si="1309"/>
        <v>#REF!</v>
      </c>
      <c r="D1310" s="197" t="str">
        <f t="shared" si="4"/>
        <v>#REF!</v>
      </c>
    </row>
    <row r="1311" ht="15.75" customHeight="1">
      <c r="A1311" s="197" t="str">
        <f>Seeds!AB812</f>
        <v>M6-EyP-4a-A-1</v>
      </c>
      <c r="B1311" s="197" t="str">
        <f t="shared" ref="B1311:C1311" si="1310">#REF!</f>
        <v>#REF!</v>
      </c>
      <c r="C1311" s="197" t="str">
        <f t="shared" si="1310"/>
        <v>#REF!</v>
      </c>
      <c r="D1311" s="197" t="str">
        <f t="shared" si="4"/>
        <v>#REF!</v>
      </c>
    </row>
    <row r="1312" ht="15.75" customHeight="1">
      <c r="A1312" s="197" t="str">
        <f>Seeds!AB813</f>
        <v>M6-EyP-4a-A-2</v>
      </c>
      <c r="B1312" s="197" t="str">
        <f t="shared" ref="B1312:C1312" si="1311">#REF!</f>
        <v>#REF!</v>
      </c>
      <c r="C1312" s="197" t="str">
        <f t="shared" si="1311"/>
        <v>#REF!</v>
      </c>
      <c r="D1312" s="197" t="str">
        <f t="shared" si="4"/>
        <v>#REF!</v>
      </c>
    </row>
    <row r="1313" ht="15.75" customHeight="1">
      <c r="A1313" s="197" t="str">
        <f>Seeds!AB814</f>
        <v>M6-EyP-4a-A-3</v>
      </c>
      <c r="B1313" s="197" t="str">
        <f t="shared" ref="B1313:C1313" si="1312">#REF!</f>
        <v>#REF!</v>
      </c>
      <c r="C1313" s="197" t="str">
        <f t="shared" si="1312"/>
        <v>#REF!</v>
      </c>
      <c r="D1313" s="197" t="str">
        <f t="shared" si="4"/>
        <v>#REF!</v>
      </c>
    </row>
    <row r="1314" ht="15.75" customHeight="1">
      <c r="A1314" s="197" t="str">
        <f>Seeds!AB815</f>
        <v>M6-EyP-5a-I-1</v>
      </c>
      <c r="B1314" s="197" t="str">
        <f t="shared" ref="B1314:C1314" si="1313">#REF!</f>
        <v>#REF!</v>
      </c>
      <c r="C1314" s="197" t="str">
        <f t="shared" si="1313"/>
        <v>#REF!</v>
      </c>
      <c r="D1314" s="197" t="str">
        <f t="shared" si="4"/>
        <v>#REF!</v>
      </c>
    </row>
    <row r="1315" ht="15.75" customHeight="1">
      <c r="A1315" s="197" t="str">
        <f>Seeds!AB816</f>
        <v>M6-EyP-5a-I-2</v>
      </c>
      <c r="B1315" s="197" t="str">
        <f t="shared" ref="B1315:C1315" si="1314">#REF!</f>
        <v>#REF!</v>
      </c>
      <c r="C1315" s="197" t="str">
        <f t="shared" si="1314"/>
        <v>#REF!</v>
      </c>
      <c r="D1315" s="197" t="str">
        <f t="shared" si="4"/>
        <v>#REF!</v>
      </c>
    </row>
    <row r="1316" ht="15.75" customHeight="1">
      <c r="A1316" s="197" t="str">
        <f>Seeds!AB817</f>
        <v>M6-EyP-5a-E-1</v>
      </c>
      <c r="B1316" s="197" t="str">
        <f t="shared" ref="B1316:C1316" si="1315">#REF!</f>
        <v>#REF!</v>
      </c>
      <c r="C1316" s="197" t="str">
        <f t="shared" si="1315"/>
        <v>#REF!</v>
      </c>
      <c r="D1316" s="197" t="str">
        <f t="shared" si="4"/>
        <v>#REF!</v>
      </c>
    </row>
    <row r="1317" ht="15.75" customHeight="1">
      <c r="A1317" s="197" t="str">
        <f>Seeds!AB818</f>
        <v>M6-EyP-5a-E-2</v>
      </c>
      <c r="B1317" s="197" t="str">
        <f t="shared" ref="B1317:C1317" si="1316">#REF!</f>
        <v>#REF!</v>
      </c>
      <c r="C1317" s="197" t="str">
        <f t="shared" si="1316"/>
        <v>#REF!</v>
      </c>
      <c r="D1317" s="197" t="str">
        <f t="shared" si="4"/>
        <v>#REF!</v>
      </c>
    </row>
    <row r="1318" ht="15.75" customHeight="1">
      <c r="A1318" s="197" t="str">
        <f>Seeds!AB819</f>
        <v>M6-EyP-5a-A-1</v>
      </c>
      <c r="B1318" s="197" t="str">
        <f t="shared" ref="B1318:C1318" si="1317">#REF!</f>
        <v>#REF!</v>
      </c>
      <c r="C1318" s="197" t="str">
        <f t="shared" si="1317"/>
        <v>#REF!</v>
      </c>
      <c r="D1318" s="197" t="str">
        <f t="shared" si="4"/>
        <v>#REF!</v>
      </c>
    </row>
    <row r="1319" ht="15.75" customHeight="1">
      <c r="A1319" s="197" t="str">
        <f>Seeds!AB820</f>
        <v>M6-EyP-5a-A-2</v>
      </c>
      <c r="B1319" s="197" t="str">
        <f t="shared" ref="B1319:C1319" si="1318">#REF!</f>
        <v>#REF!</v>
      </c>
      <c r="C1319" s="197" t="str">
        <f t="shared" si="1318"/>
        <v>#REF!</v>
      </c>
      <c r="D1319" s="197" t="str">
        <f t="shared" si="4"/>
        <v>#REF!</v>
      </c>
    </row>
    <row r="1320" ht="15.75" customHeight="1">
      <c r="A1320" s="197" t="str">
        <f>Seeds!AB821</f>
        <v>M6-EyP-5a-A-3</v>
      </c>
      <c r="B1320" s="197" t="str">
        <f t="shared" ref="B1320:C1320" si="1319">#REF!</f>
        <v>#REF!</v>
      </c>
      <c r="C1320" s="197" t="str">
        <f t="shared" si="1319"/>
        <v>#REF!</v>
      </c>
      <c r="D1320" s="197" t="str">
        <f t="shared" si="4"/>
        <v>#REF!</v>
      </c>
    </row>
    <row r="1321" ht="15.75" customHeight="1">
      <c r="A1321" s="197" t="str">
        <f>Seeds!AB822</f>
        <v>M6-EyP-6a-I-1</v>
      </c>
      <c r="B1321" s="197" t="str">
        <f t="shared" ref="B1321:C1321" si="1320">#REF!</f>
        <v>#REF!</v>
      </c>
      <c r="C1321" s="197" t="str">
        <f t="shared" si="1320"/>
        <v>#REF!</v>
      </c>
      <c r="D1321" s="197" t="str">
        <f t="shared" si="4"/>
        <v>#REF!</v>
      </c>
    </row>
    <row r="1322" ht="15.75" customHeight="1">
      <c r="A1322" s="197" t="str">
        <f>Seeds!AB823</f>
        <v>M6-EyP-6a-E-1</v>
      </c>
      <c r="B1322" s="197" t="str">
        <f t="shared" ref="B1322:C1322" si="1321">#REF!</f>
        <v>#REF!</v>
      </c>
      <c r="C1322" s="197" t="str">
        <f t="shared" si="1321"/>
        <v>#REF!</v>
      </c>
      <c r="D1322" s="197" t="str">
        <f t="shared" si="4"/>
        <v>#REF!</v>
      </c>
    </row>
    <row r="1323" ht="15.75" customHeight="1">
      <c r="A1323" s="197" t="str">
        <f>Seeds!AB824</f>
        <v>M6-EyP-6a-A-1</v>
      </c>
      <c r="B1323" s="197" t="str">
        <f t="shared" ref="B1323:C1323" si="1322">#REF!</f>
        <v>#REF!</v>
      </c>
      <c r="C1323" s="197" t="str">
        <f t="shared" si="1322"/>
        <v>#REF!</v>
      </c>
      <c r="D1323" s="197" t="str">
        <f t="shared" si="4"/>
        <v>#REF!</v>
      </c>
    </row>
    <row r="1324" ht="15.75" customHeight="1">
      <c r="A1324" s="197" t="str">
        <f>Seeds!AB825</f>
        <v>M6-EyP-6a-A-2</v>
      </c>
      <c r="B1324" s="197" t="str">
        <f t="shared" ref="B1324:C1324" si="1323">#REF!</f>
        <v>#REF!</v>
      </c>
      <c r="C1324" s="197" t="str">
        <f t="shared" si="1323"/>
        <v>#REF!</v>
      </c>
      <c r="D1324" s="197" t="str">
        <f t="shared" si="4"/>
        <v>#REF!</v>
      </c>
    </row>
    <row r="1325" ht="15.75" customHeight="1">
      <c r="A1325" s="197" t="str">
        <f>Seeds!AB826</f>
        <v>M6-EyP-6a-A-3</v>
      </c>
      <c r="B1325" s="197" t="str">
        <f t="shared" ref="B1325:C1325" si="1324">#REF!</f>
        <v>#REF!</v>
      </c>
      <c r="C1325" s="197" t="str">
        <f t="shared" si="1324"/>
        <v>#REF!</v>
      </c>
      <c r="D1325" s="197" t="str">
        <f t="shared" si="4"/>
        <v>#REF!</v>
      </c>
    </row>
    <row r="1326" ht="15.75" customHeight="1">
      <c r="A1326" s="197" t="str">
        <f>Seeds!AB827</f>
        <v>M6-EyP-19a-I-1</v>
      </c>
      <c r="B1326" s="197" t="str">
        <f t="shared" ref="B1326:C1326" si="1325">#REF!</f>
        <v>#REF!</v>
      </c>
      <c r="C1326" s="197" t="str">
        <f t="shared" si="1325"/>
        <v>#REF!</v>
      </c>
      <c r="D1326" s="197" t="str">
        <f t="shared" si="4"/>
        <v>#REF!</v>
      </c>
    </row>
    <row r="1327" ht="15.75" customHeight="1">
      <c r="A1327" s="197" t="str">
        <f t="shared" ref="A1327:C1327" si="1326">#REF!</f>
        <v>#REF!</v>
      </c>
      <c r="B1327" s="197" t="str">
        <f t="shared" si="1326"/>
        <v>#REF!</v>
      </c>
      <c r="C1327" s="197" t="str">
        <f t="shared" si="1326"/>
        <v>#REF!</v>
      </c>
      <c r="D1327" s="197" t="str">
        <f t="shared" si="4"/>
        <v>#REF!</v>
      </c>
    </row>
    <row r="1328" ht="15.75" customHeight="1">
      <c r="A1328" s="197" t="str">
        <f t="shared" ref="A1328:C1328" si="1327">#REF!</f>
        <v>#REF!</v>
      </c>
      <c r="B1328" s="197" t="str">
        <f t="shared" si="1327"/>
        <v>#REF!</v>
      </c>
      <c r="C1328" s="197" t="str">
        <f t="shared" si="1327"/>
        <v>#REF!</v>
      </c>
      <c r="D1328" s="197" t="str">
        <f t="shared" si="4"/>
        <v>#REF!</v>
      </c>
    </row>
    <row r="1329" ht="15.75" customHeight="1">
      <c r="A1329" s="197" t="str">
        <f t="shared" ref="A1329:C1329" si="1328">#REF!</f>
        <v>#REF!</v>
      </c>
      <c r="B1329" s="197" t="str">
        <f t="shared" si="1328"/>
        <v>#REF!</v>
      </c>
      <c r="C1329" s="197" t="str">
        <f t="shared" si="1328"/>
        <v>#REF!</v>
      </c>
      <c r="D1329" s="197" t="str">
        <f t="shared" si="4"/>
        <v>#REF!</v>
      </c>
    </row>
    <row r="1330" ht="15.75" customHeight="1">
      <c r="A1330" s="197" t="str">
        <f t="shared" ref="A1330:C1330" si="1329">#REF!</f>
        <v>#REF!</v>
      </c>
      <c r="B1330" s="197" t="str">
        <f t="shared" si="1329"/>
        <v>#REF!</v>
      </c>
      <c r="C1330" s="197" t="str">
        <f t="shared" si="1329"/>
        <v>#REF!</v>
      </c>
      <c r="D1330" s="197" t="str">
        <f t="shared" si="4"/>
        <v>#REF!</v>
      </c>
    </row>
    <row r="1331" ht="15.75" customHeight="1">
      <c r="A1331" s="197" t="str">
        <f>Seeds!AB828</f>
        <v>M6-EyP-19a-E-1</v>
      </c>
      <c r="B1331" s="197" t="str">
        <f t="shared" ref="B1331:C1331" si="1330">#REF!</f>
        <v>#REF!</v>
      </c>
      <c r="C1331" s="197" t="str">
        <f t="shared" si="1330"/>
        <v>#REF!</v>
      </c>
      <c r="D1331" s="197" t="str">
        <f t="shared" si="4"/>
        <v>#REF!</v>
      </c>
    </row>
    <row r="1332" ht="15.75" customHeight="1">
      <c r="A1332" s="197" t="str">
        <f>Seeds!AB829</f>
        <v>M6-EyP-20a-I-1</v>
      </c>
      <c r="B1332" s="197" t="str">
        <f t="shared" ref="B1332:C1332" si="1331">#REF!</f>
        <v>#REF!</v>
      </c>
      <c r="C1332" s="197" t="str">
        <f t="shared" si="1331"/>
        <v>#REF!</v>
      </c>
      <c r="D1332" s="197" t="str">
        <f t="shared" si="4"/>
        <v>#REF!</v>
      </c>
    </row>
    <row r="1333" ht="15.75" customHeight="1">
      <c r="A1333" s="197" t="str">
        <f t="shared" ref="A1333:C1333" si="1332">#REF!</f>
        <v>#REF!</v>
      </c>
      <c r="B1333" s="197" t="str">
        <f t="shared" si="1332"/>
        <v>#REF!</v>
      </c>
      <c r="C1333" s="197" t="str">
        <f t="shared" si="1332"/>
        <v>#REF!</v>
      </c>
      <c r="D1333" s="197" t="str">
        <f t="shared" si="4"/>
        <v>#REF!</v>
      </c>
    </row>
    <row r="1334" ht="15.75" customHeight="1">
      <c r="A1334" s="197" t="str">
        <f t="shared" ref="A1334:C1334" si="1333">#REF!</f>
        <v>#REF!</v>
      </c>
      <c r="B1334" s="197" t="str">
        <f t="shared" si="1333"/>
        <v>#REF!</v>
      </c>
      <c r="C1334" s="197" t="str">
        <f t="shared" si="1333"/>
        <v>#REF!</v>
      </c>
      <c r="D1334" s="197" t="str">
        <f t="shared" si="4"/>
        <v>#REF!</v>
      </c>
    </row>
    <row r="1335" ht="15.75" customHeight="1">
      <c r="A1335" s="197" t="str">
        <f t="shared" ref="A1335:C1335" si="1334">#REF!</f>
        <v>#REF!</v>
      </c>
      <c r="B1335" s="197" t="str">
        <f t="shared" si="1334"/>
        <v>#REF!</v>
      </c>
      <c r="C1335" s="197" t="str">
        <f t="shared" si="1334"/>
        <v>#REF!</v>
      </c>
      <c r="D1335" s="197" t="str">
        <f t="shared" si="4"/>
        <v>#REF!</v>
      </c>
    </row>
    <row r="1336" ht="15.75" customHeight="1">
      <c r="A1336" s="197" t="str">
        <f t="shared" ref="A1336:C1336" si="1335">#REF!</f>
        <v>#REF!</v>
      </c>
      <c r="B1336" s="197" t="str">
        <f t="shared" si="1335"/>
        <v>#REF!</v>
      </c>
      <c r="C1336" s="197" t="str">
        <f t="shared" si="1335"/>
        <v>#REF!</v>
      </c>
      <c r="D1336" s="197" t="str">
        <f t="shared" si="4"/>
        <v>#REF!</v>
      </c>
    </row>
    <row r="1337" ht="15.75" customHeight="1">
      <c r="A1337" s="197" t="str">
        <f>Seeds!AB834</f>
        <v>M6-EyP-20a-E-3</v>
      </c>
      <c r="B1337" s="197" t="str">
        <f t="shared" ref="B1337:C1337" si="1336">#REF!</f>
        <v>#REF!</v>
      </c>
      <c r="C1337" s="197" t="str">
        <f t="shared" si="1336"/>
        <v>#REF!</v>
      </c>
      <c r="D1337" s="197" t="str">
        <f t="shared" si="4"/>
        <v>#REF!</v>
      </c>
    </row>
    <row r="1338" ht="15.75" customHeight="1">
      <c r="A1338" s="197" t="str">
        <f>Seeds!AB835</f>
        <v>M6-EyP-21a-I-1</v>
      </c>
      <c r="B1338" s="197" t="str">
        <f t="shared" ref="B1338:C1338" si="1337">#REF!</f>
        <v>#REF!</v>
      </c>
      <c r="C1338" s="197" t="str">
        <f t="shared" si="1337"/>
        <v>#REF!</v>
      </c>
      <c r="D1338" s="197" t="str">
        <f t="shared" si="4"/>
        <v>#REF!</v>
      </c>
    </row>
    <row r="1339" ht="15.75" customHeight="1">
      <c r="A1339" s="197" t="str">
        <f>Seeds!AB836</f>
        <v>M6-EyP-21a-I-2</v>
      </c>
      <c r="B1339" s="197" t="str">
        <f t="shared" ref="B1339:C1339" si="1338">#REF!</f>
        <v>#REF!</v>
      </c>
      <c r="C1339" s="197" t="str">
        <f t="shared" si="1338"/>
        <v>#REF!</v>
      </c>
      <c r="D1339" s="197" t="str">
        <f t="shared" si="4"/>
        <v>#REF!</v>
      </c>
    </row>
    <row r="1340" ht="15.75" customHeight="1">
      <c r="A1340" s="197" t="str">
        <f>Seeds!AB837</f>
        <v>M6-EyP-21a-I-3</v>
      </c>
      <c r="B1340" s="197" t="str">
        <f t="shared" ref="B1340:C1340" si="1339">#REF!</f>
        <v>#REF!</v>
      </c>
      <c r="C1340" s="197" t="str">
        <f t="shared" si="1339"/>
        <v>#REF!</v>
      </c>
      <c r="D1340" s="197" t="str">
        <f t="shared" si="4"/>
        <v>#REF!</v>
      </c>
    </row>
    <row r="1341" ht="15.75" customHeight="1">
      <c r="A1341" s="197" t="str">
        <f>Seeds!AB838</f>
        <v>M6-EyP-22a-I-1</v>
      </c>
      <c r="B1341" s="197" t="str">
        <f t="shared" ref="B1341:C1341" si="1340">#REF!</f>
        <v>#REF!</v>
      </c>
      <c r="C1341" s="197" t="str">
        <f t="shared" si="1340"/>
        <v>#REF!</v>
      </c>
      <c r="D1341" s="197" t="str">
        <f t="shared" si="4"/>
        <v>#REF!</v>
      </c>
    </row>
    <row r="1342" ht="15.75" customHeight="1">
      <c r="A1342" s="197" t="str">
        <f>Seeds!AB839</f>
        <v>M6-EyP-22a-I-2</v>
      </c>
      <c r="B1342" s="197" t="str">
        <f t="shared" ref="B1342:C1342" si="1341">#REF!</f>
        <v>#REF!</v>
      </c>
      <c r="C1342" s="197" t="str">
        <f t="shared" si="1341"/>
        <v>#REF!</v>
      </c>
      <c r="D1342" s="197" t="str">
        <f t="shared" si="4"/>
        <v>#REF!</v>
      </c>
    </row>
    <row r="1343" ht="15.75" customHeight="1">
      <c r="A1343" s="197" t="str">
        <f>Seeds!AB840</f>
        <v>M6-EyP-22a-I-3</v>
      </c>
      <c r="B1343" s="197" t="str">
        <f t="shared" ref="B1343:C1343" si="1342">#REF!</f>
        <v>#REF!</v>
      </c>
      <c r="C1343" s="197" t="str">
        <f t="shared" si="1342"/>
        <v>#REF!</v>
      </c>
      <c r="D1343" s="197" t="str">
        <f t="shared" si="4"/>
        <v>#REF!</v>
      </c>
    </row>
    <row r="1344" ht="15.75" customHeight="1">
      <c r="A1344" s="197" t="str">
        <f>Seeds!AB841</f>
        <v>M6-EyP-22a-E-1</v>
      </c>
      <c r="B1344" s="197" t="str">
        <f t="shared" ref="B1344:C1344" si="1343">#REF!</f>
        <v>#REF!</v>
      </c>
      <c r="C1344" s="197" t="str">
        <f t="shared" si="1343"/>
        <v>#REF!</v>
      </c>
      <c r="D1344" s="197" t="str">
        <f t="shared" si="4"/>
        <v>#REF!</v>
      </c>
    </row>
    <row r="1345" ht="15.75" customHeight="1">
      <c r="A1345" s="197" t="str">
        <f>Seeds!AB842</f>
        <v>M6-EyP-22a-E-2</v>
      </c>
      <c r="B1345" s="197" t="str">
        <f t="shared" ref="B1345:C1345" si="1344">#REF!</f>
        <v>#REF!</v>
      </c>
      <c r="C1345" s="197" t="str">
        <f t="shared" si="1344"/>
        <v>#REF!</v>
      </c>
      <c r="D1345" s="197" t="str">
        <f t="shared" si="4"/>
        <v>#REF!</v>
      </c>
    </row>
    <row r="1346" ht="15.75" customHeight="1">
      <c r="A1346" s="197" t="str">
        <f>Seeds!AB843</f>
        <v>M6-EyP-22a-E-3</v>
      </c>
      <c r="B1346" s="197" t="str">
        <f t="shared" ref="B1346:C1346" si="1345">#REF!</f>
        <v>#REF!</v>
      </c>
      <c r="C1346" s="197" t="str">
        <f t="shared" si="1345"/>
        <v>#REF!</v>
      </c>
      <c r="D1346" s="197" t="str">
        <f t="shared" si="4"/>
        <v>#REF!</v>
      </c>
    </row>
    <row r="1347" ht="15.75" customHeight="1">
      <c r="A1347" s="197" t="str">
        <f>Seeds!AB844</f>
        <v>M6-EyP-23a-I-1</v>
      </c>
      <c r="B1347" s="197" t="str">
        <f t="shared" ref="B1347:C1347" si="1346">#REF!</f>
        <v>#REF!</v>
      </c>
      <c r="C1347" s="197" t="str">
        <f t="shared" si="1346"/>
        <v>#REF!</v>
      </c>
      <c r="D1347" s="197" t="str">
        <f t="shared" si="4"/>
        <v>#REF!</v>
      </c>
    </row>
    <row r="1348" ht="15.75" customHeight="1">
      <c r="A1348" s="197" t="str">
        <f>Seeds!AB845</f>
        <v>M6-EyP-23a-I-2</v>
      </c>
      <c r="B1348" s="197" t="str">
        <f t="shared" ref="B1348:C1348" si="1347">#REF!</f>
        <v>#REF!</v>
      </c>
      <c r="C1348" s="197" t="str">
        <f t="shared" si="1347"/>
        <v>#REF!</v>
      </c>
      <c r="D1348" s="197" t="str">
        <f t="shared" si="4"/>
        <v>#REF!</v>
      </c>
    </row>
    <row r="1349" ht="15.75" customHeight="1">
      <c r="A1349" s="197" t="str">
        <f>Seeds!AB846</f>
        <v>M6-EyP-23a-I-3</v>
      </c>
      <c r="B1349" s="197" t="str">
        <f t="shared" ref="B1349:C1349" si="1348">#REF!</f>
        <v>#REF!</v>
      </c>
      <c r="C1349" s="197" t="str">
        <f t="shared" si="1348"/>
        <v>#REF!</v>
      </c>
      <c r="D1349" s="197" t="str">
        <f t="shared" si="4"/>
        <v>#REF!</v>
      </c>
    </row>
    <row r="1350" ht="15.75" customHeight="1">
      <c r="A1350" s="197" t="str">
        <f>Seeds!AB847</f>
        <v>M6-EyP-7a-I-1</v>
      </c>
      <c r="B1350" s="197" t="str">
        <f t="shared" ref="B1350:C1350" si="1349">#REF!</f>
        <v>#REF!</v>
      </c>
      <c r="C1350" s="197" t="str">
        <f t="shared" si="1349"/>
        <v>#REF!</v>
      </c>
      <c r="D1350" s="197" t="str">
        <f t="shared" si="4"/>
        <v>#REF!</v>
      </c>
    </row>
    <row r="1351" ht="15.75" customHeight="1">
      <c r="A1351" s="197" t="str">
        <f>Seeds!AB848</f>
        <v>M6-EyP-7a-I-2</v>
      </c>
      <c r="B1351" s="197" t="str">
        <f t="shared" ref="B1351:C1351" si="1350">#REF!</f>
        <v>#REF!</v>
      </c>
      <c r="C1351" s="197" t="str">
        <f t="shared" si="1350"/>
        <v>#REF!</v>
      </c>
      <c r="D1351" s="197" t="str">
        <f t="shared" si="4"/>
        <v>#REF!</v>
      </c>
    </row>
    <row r="1352" ht="15.75" customHeight="1">
      <c r="A1352" s="197" t="str">
        <f>Seeds!AB849</f>
        <v>M6-EyP-7a-E-1</v>
      </c>
      <c r="B1352" s="197" t="str">
        <f t="shared" ref="B1352:C1352" si="1351">#REF!</f>
        <v>#REF!</v>
      </c>
      <c r="C1352" s="197" t="str">
        <f t="shared" si="1351"/>
        <v>#REF!</v>
      </c>
      <c r="D1352" s="197" t="str">
        <f t="shared" si="4"/>
        <v>#REF!</v>
      </c>
    </row>
    <row r="1353" ht="15.75" customHeight="1">
      <c r="A1353" s="197" t="str">
        <f>Seeds!AB850</f>
        <v>M6-EyP-7a-E-2</v>
      </c>
      <c r="B1353" s="197" t="str">
        <f t="shared" ref="B1353:C1353" si="1352">#REF!</f>
        <v>#REF!</v>
      </c>
      <c r="C1353" s="197" t="str">
        <f t="shared" si="1352"/>
        <v>#REF!</v>
      </c>
      <c r="D1353" s="197" t="str">
        <f t="shared" si="4"/>
        <v>#REF!</v>
      </c>
    </row>
    <row r="1354" ht="15.75" customHeight="1">
      <c r="A1354" s="197" t="str">
        <f>Seeds!AB851</f>
        <v>M6-EyP-7a-E-3</v>
      </c>
      <c r="B1354" s="197" t="str">
        <f t="shared" ref="B1354:C1354" si="1353">#REF!</f>
        <v>#REF!</v>
      </c>
      <c r="C1354" s="197" t="str">
        <f t="shared" si="1353"/>
        <v>#REF!</v>
      </c>
      <c r="D1354" s="197" t="str">
        <f t="shared" si="4"/>
        <v>#REF!</v>
      </c>
    </row>
    <row r="1355" ht="15.75" customHeight="1">
      <c r="A1355" s="197" t="str">
        <f>Seeds!AB852</f>
        <v>M6-EyP-7b-I-1</v>
      </c>
      <c r="B1355" s="197" t="str">
        <f t="shared" ref="B1355:C1355" si="1354">#REF!</f>
        <v>#REF!</v>
      </c>
      <c r="C1355" s="197" t="str">
        <f t="shared" si="1354"/>
        <v>#REF!</v>
      </c>
      <c r="D1355" s="197" t="str">
        <f t="shared" si="4"/>
        <v>#REF!</v>
      </c>
    </row>
    <row r="1356" ht="15.75" customHeight="1">
      <c r="A1356" s="197" t="str">
        <f>Seeds!AB853</f>
        <v>M6-EyP-7b-I-2</v>
      </c>
      <c r="B1356" s="197" t="str">
        <f t="shared" ref="B1356:C1356" si="1355">#REF!</f>
        <v>#REF!</v>
      </c>
      <c r="C1356" s="197" t="str">
        <f t="shared" si="1355"/>
        <v>#REF!</v>
      </c>
      <c r="D1356" s="197" t="str">
        <f t="shared" si="4"/>
        <v>#REF!</v>
      </c>
    </row>
    <row r="1357" ht="15.75" customHeight="1">
      <c r="A1357" s="197" t="str">
        <f>Seeds!AB854</f>
        <v>M6-EyP-7b-I-3</v>
      </c>
      <c r="B1357" s="197" t="str">
        <f t="shared" ref="B1357:C1357" si="1356">#REF!</f>
        <v>#REF!</v>
      </c>
      <c r="C1357" s="197" t="str">
        <f t="shared" si="1356"/>
        <v>#REF!</v>
      </c>
      <c r="D1357" s="197" t="str">
        <f t="shared" si="4"/>
        <v>#REF!</v>
      </c>
    </row>
    <row r="1358" ht="15.75" customHeight="1">
      <c r="A1358" s="197" t="str">
        <f>Seeds!AB855</f>
        <v>M6-EyP-7b-E-1</v>
      </c>
      <c r="B1358" s="197" t="str">
        <f t="shared" ref="B1358:C1358" si="1357">#REF!</f>
        <v>#REF!</v>
      </c>
      <c r="C1358" s="197" t="str">
        <f t="shared" si="1357"/>
        <v>#REF!</v>
      </c>
      <c r="D1358" s="197" t="str">
        <f t="shared" si="4"/>
        <v>#REF!</v>
      </c>
    </row>
    <row r="1359" ht="15.75" customHeight="1">
      <c r="A1359" s="197" t="str">
        <f>Seeds!AB856</f>
        <v>M6-EyP-7b-E-2</v>
      </c>
      <c r="B1359" s="197" t="str">
        <f t="shared" ref="B1359:C1359" si="1358">#REF!</f>
        <v>#REF!</v>
      </c>
      <c r="C1359" s="197" t="str">
        <f t="shared" si="1358"/>
        <v>#REF!</v>
      </c>
      <c r="D1359" s="197" t="str">
        <f t="shared" si="4"/>
        <v>#REF!</v>
      </c>
    </row>
    <row r="1360" ht="15.75" customHeight="1">
      <c r="A1360" s="197" t="str">
        <f>Seeds!AB857</f>
        <v>M6-EyP-7b-E-3</v>
      </c>
      <c r="B1360" s="197" t="str">
        <f t="shared" ref="B1360:C1360" si="1359">#REF!</f>
        <v>#REF!</v>
      </c>
      <c r="C1360" s="197" t="str">
        <f t="shared" si="1359"/>
        <v>#REF!</v>
      </c>
      <c r="D1360" s="197" t="str">
        <f t="shared" si="4"/>
        <v>#REF!</v>
      </c>
    </row>
    <row r="1361" ht="15.75" customHeight="1">
      <c r="A1361" s="197" t="str">
        <f>Seeds!AB861</f>
        <v>M6-EyP-8a-I-1</v>
      </c>
      <c r="B1361" s="197" t="str">
        <f t="shared" ref="B1361:C1361" si="1360">#REF!</f>
        <v>#REF!</v>
      </c>
      <c r="C1361" s="197" t="str">
        <f t="shared" si="1360"/>
        <v>#REF!</v>
      </c>
      <c r="D1361" s="197" t="str">
        <f t="shared" si="4"/>
        <v>#REF!</v>
      </c>
    </row>
    <row r="1362" ht="15.75" customHeight="1">
      <c r="A1362" s="197" t="str">
        <f>Seeds!AB862</f>
        <v>M6-EyP-8a-E-1</v>
      </c>
      <c r="B1362" s="197" t="str">
        <f t="shared" ref="B1362:C1362" si="1361">#REF!</f>
        <v>#REF!</v>
      </c>
      <c r="C1362" s="197" t="str">
        <f t="shared" si="1361"/>
        <v>#REF!</v>
      </c>
      <c r="D1362" s="197" t="str">
        <f t="shared" si="4"/>
        <v>#REF!</v>
      </c>
    </row>
    <row r="1363" ht="15.75" customHeight="1">
      <c r="A1363" s="197" t="str">
        <f>Seeds!AB863</f>
        <v>M6-EyP-8b-I-1</v>
      </c>
      <c r="B1363" s="197" t="str">
        <f t="shared" ref="B1363:C1363" si="1362">#REF!</f>
        <v>#REF!</v>
      </c>
      <c r="C1363" s="197" t="str">
        <f t="shared" si="1362"/>
        <v>#REF!</v>
      </c>
      <c r="D1363" s="197" t="str">
        <f t="shared" si="4"/>
        <v>#REF!</v>
      </c>
    </row>
    <row r="1364" ht="15.75" customHeight="1">
      <c r="A1364" s="197" t="str">
        <f>Seeds!AB864</f>
        <v>M6-EyP-8b-I-2</v>
      </c>
      <c r="B1364" s="197" t="str">
        <f t="shared" ref="B1364:C1364" si="1363">#REF!</f>
        <v>#REF!</v>
      </c>
      <c r="C1364" s="197" t="str">
        <f t="shared" si="1363"/>
        <v>#REF!</v>
      </c>
      <c r="D1364" s="197" t="str">
        <f t="shared" si="4"/>
        <v>#REF!</v>
      </c>
    </row>
    <row r="1365" ht="15.75" customHeight="1">
      <c r="A1365" s="197" t="str">
        <f>Seeds!AB865</f>
        <v>M6-EyP-8b-I-3</v>
      </c>
      <c r="B1365" s="197" t="str">
        <f t="shared" ref="B1365:C1365" si="1364">#REF!</f>
        <v>#REF!</v>
      </c>
      <c r="C1365" s="197" t="str">
        <f t="shared" si="1364"/>
        <v>#REF!</v>
      </c>
      <c r="D1365" s="197" t="str">
        <f t="shared" si="4"/>
        <v>#REF!</v>
      </c>
    </row>
    <row r="1366" ht="15.75" customHeight="1">
      <c r="A1366" s="197" t="str">
        <f>Seeds!AB866</f>
        <v>M6-EyP-8b-E-1</v>
      </c>
      <c r="B1366" s="197" t="str">
        <f t="shared" ref="B1366:C1366" si="1365">#REF!</f>
        <v>#REF!</v>
      </c>
      <c r="C1366" s="197" t="str">
        <f t="shared" si="1365"/>
        <v>#REF!</v>
      </c>
      <c r="D1366" s="197" t="str">
        <f t="shared" si="4"/>
        <v>#REF!</v>
      </c>
    </row>
    <row r="1367" ht="15.75" customHeight="1">
      <c r="A1367" s="197" t="str">
        <f>Seeds!AB867</f>
        <v>M6-EyP-8b-E-2</v>
      </c>
      <c r="B1367" s="197" t="str">
        <f t="shared" ref="B1367:C1367" si="1366">#REF!</f>
        <v>#REF!</v>
      </c>
      <c r="C1367" s="197" t="str">
        <f t="shared" si="1366"/>
        <v>#REF!</v>
      </c>
      <c r="D1367" s="197" t="str">
        <f t="shared" si="4"/>
        <v>#REF!</v>
      </c>
    </row>
    <row r="1368" ht="15.75" customHeight="1">
      <c r="A1368" s="197" t="str">
        <f>Seeds!AB868</f>
        <v>M6-EyP-8b-E-3</v>
      </c>
      <c r="B1368" s="197" t="str">
        <f t="shared" ref="B1368:C1368" si="1367">#REF!</f>
        <v>#REF!</v>
      </c>
      <c r="C1368" s="197" t="str">
        <f t="shared" si="1367"/>
        <v>#REF!</v>
      </c>
      <c r="D1368" s="197" t="str">
        <f t="shared" si="4"/>
        <v>#REF!</v>
      </c>
    </row>
    <row r="1369" ht="15.75" customHeight="1">
      <c r="A1369" s="197" t="str">
        <f>Seeds!AB869</f>
        <v>M6-EyP-8b-E-4</v>
      </c>
      <c r="B1369" s="197" t="str">
        <f t="shared" ref="B1369:C1369" si="1368">#REF!</f>
        <v>#REF!</v>
      </c>
      <c r="C1369" s="197" t="str">
        <f t="shared" si="1368"/>
        <v>#REF!</v>
      </c>
      <c r="D1369" s="197" t="str">
        <f t="shared" si="4"/>
        <v>#REF!</v>
      </c>
    </row>
    <row r="1370" ht="15.75" customHeight="1">
      <c r="A1370" s="197" t="str">
        <f>Seeds!AB873</f>
        <v>M6-EyP-9a-I-1</v>
      </c>
      <c r="B1370" s="197" t="str">
        <f t="shared" ref="B1370:C1370" si="1369">#REF!</f>
        <v>#REF!</v>
      </c>
      <c r="C1370" s="197" t="str">
        <f t="shared" si="1369"/>
        <v>#REF!</v>
      </c>
      <c r="D1370" s="197" t="str">
        <f t="shared" si="4"/>
        <v>#REF!</v>
      </c>
    </row>
    <row r="1371" ht="15.75" customHeight="1">
      <c r="A1371" s="197" t="str">
        <f t="shared" ref="A1371:C1371" si="1370">#REF!</f>
        <v>#REF!</v>
      </c>
      <c r="B1371" s="197" t="str">
        <f t="shared" si="1370"/>
        <v>#REF!</v>
      </c>
      <c r="C1371" s="197" t="str">
        <f t="shared" si="1370"/>
        <v>#REF!</v>
      </c>
      <c r="D1371" s="197" t="str">
        <f t="shared" si="4"/>
        <v>#REF!</v>
      </c>
    </row>
    <row r="1372" ht="15.75" customHeight="1">
      <c r="A1372" s="197" t="str">
        <f>Seeds!AB876</f>
        <v>M6-EyP-9b-I-1</v>
      </c>
      <c r="B1372" s="197" t="str">
        <f t="shared" ref="B1372:C1372" si="1371">#REF!</f>
        <v>#REF!</v>
      </c>
      <c r="C1372" s="197" t="str">
        <f t="shared" si="1371"/>
        <v>#REF!</v>
      </c>
      <c r="D1372" s="197" t="str">
        <f t="shared" si="4"/>
        <v>#REF!</v>
      </c>
    </row>
    <row r="1373" ht="15.75" customHeight="1">
      <c r="A1373" s="197" t="str">
        <f>Seeds!AB877</f>
        <v>M6-EyP-9b-I-2</v>
      </c>
      <c r="B1373" s="197" t="str">
        <f t="shared" ref="B1373:C1373" si="1372">#REF!</f>
        <v>#REF!</v>
      </c>
      <c r="C1373" s="197" t="str">
        <f t="shared" si="1372"/>
        <v>#REF!</v>
      </c>
      <c r="D1373" s="197" t="str">
        <f t="shared" si="4"/>
        <v>#REF!</v>
      </c>
    </row>
    <row r="1374" ht="15.75" customHeight="1">
      <c r="A1374" s="197" t="str">
        <f>Seeds!AB878</f>
        <v>M6-EyP-9b-I-3</v>
      </c>
      <c r="B1374" s="197" t="str">
        <f t="shared" ref="B1374:C1374" si="1373">#REF!</f>
        <v>#REF!</v>
      </c>
      <c r="C1374" s="197" t="str">
        <f t="shared" si="1373"/>
        <v>#REF!</v>
      </c>
      <c r="D1374" s="197" t="str">
        <f t="shared" si="4"/>
        <v>#REF!</v>
      </c>
    </row>
    <row r="1375" ht="15.75" customHeight="1">
      <c r="A1375" s="197" t="str">
        <f>Seeds!AB879</f>
        <v>M6-EyP-9b-E-1</v>
      </c>
      <c r="B1375" s="197" t="str">
        <f t="shared" ref="B1375:C1375" si="1374">#REF!</f>
        <v>#REF!</v>
      </c>
      <c r="C1375" s="197" t="str">
        <f t="shared" si="1374"/>
        <v>#REF!</v>
      </c>
      <c r="D1375" s="197" t="str">
        <f t="shared" si="4"/>
        <v>#REF!</v>
      </c>
    </row>
    <row r="1376" ht="15.75" customHeight="1">
      <c r="A1376" s="197" t="str">
        <f>Seeds!AB880</f>
        <v>M6-EyP-9b-E-2</v>
      </c>
      <c r="B1376" s="197" t="str">
        <f t="shared" ref="B1376:C1376" si="1375">#REF!</f>
        <v>#REF!</v>
      </c>
      <c r="C1376" s="197" t="str">
        <f t="shared" si="1375"/>
        <v>#REF!</v>
      </c>
      <c r="D1376" s="197" t="str">
        <f t="shared" si="4"/>
        <v>#REF!</v>
      </c>
    </row>
    <row r="1377" ht="15.75" customHeight="1">
      <c r="A1377" s="197" t="str">
        <f>Seeds!AB881</f>
        <v>M6-EyP-9b-E-3</v>
      </c>
      <c r="B1377" s="197" t="str">
        <f t="shared" ref="B1377:C1377" si="1376">#REF!</f>
        <v>#REF!</v>
      </c>
      <c r="C1377" s="197" t="str">
        <f t="shared" si="1376"/>
        <v>#REF!</v>
      </c>
      <c r="D1377" s="197" t="str">
        <f t="shared" si="4"/>
        <v>#REF!</v>
      </c>
    </row>
    <row r="1378" ht="15.75" customHeight="1">
      <c r="A1378" s="197" t="str">
        <f>Seeds!AB882</f>
        <v>M6-EyP-24a-I-1</v>
      </c>
      <c r="B1378" s="197" t="str">
        <f t="shared" ref="B1378:C1378" si="1377">#REF!</f>
        <v>#REF!</v>
      </c>
      <c r="C1378" s="197" t="str">
        <f t="shared" si="1377"/>
        <v>#REF!</v>
      </c>
      <c r="D1378" s="197" t="str">
        <f t="shared" si="4"/>
        <v>#REF!</v>
      </c>
    </row>
    <row r="1379" ht="15.75" customHeight="1">
      <c r="A1379" s="197" t="str">
        <f>Seeds!AB883</f>
        <v>M6-EyP-24a-I-2</v>
      </c>
      <c r="B1379" s="197" t="str">
        <f t="shared" ref="B1379:C1379" si="1378">#REF!</f>
        <v>#REF!</v>
      </c>
      <c r="C1379" s="197" t="str">
        <f t="shared" si="1378"/>
        <v>#REF!</v>
      </c>
      <c r="D1379" s="197" t="str">
        <f t="shared" si="4"/>
        <v>#REF!</v>
      </c>
    </row>
    <row r="1380" ht="15.75" customHeight="1">
      <c r="A1380" s="197" t="str">
        <f>Seeds!AB884</f>
        <v>M6-EyP-24a-I-3</v>
      </c>
      <c r="B1380" s="197" t="str">
        <f t="shared" ref="B1380:C1380" si="1379">#REF!</f>
        <v>#REF!</v>
      </c>
      <c r="C1380" s="197" t="str">
        <f t="shared" si="1379"/>
        <v>#REF!</v>
      </c>
      <c r="D1380" s="197" t="str">
        <f t="shared" si="4"/>
        <v>#REF!</v>
      </c>
    </row>
    <row r="1381" ht="15.75" customHeight="1">
      <c r="A1381" s="197" t="str">
        <f>Seeds!AB885</f>
        <v>M6-EyP-24a-E-1</v>
      </c>
      <c r="B1381" s="197" t="str">
        <f t="shared" ref="B1381:C1381" si="1380">#REF!</f>
        <v>#REF!</v>
      </c>
      <c r="C1381" s="197" t="str">
        <f t="shared" si="1380"/>
        <v>#REF!</v>
      </c>
      <c r="D1381" s="197" t="str">
        <f t="shared" si="4"/>
        <v>#REF!</v>
      </c>
    </row>
    <row r="1382" ht="15.75" customHeight="1">
      <c r="A1382" s="197" t="str">
        <f>Seeds!AB886</f>
        <v>M6-EyP-24a-E-2</v>
      </c>
      <c r="B1382" s="197" t="str">
        <f t="shared" ref="B1382:C1382" si="1381">#REF!</f>
        <v>#REF!</v>
      </c>
      <c r="C1382" s="197" t="str">
        <f t="shared" si="1381"/>
        <v>#REF!</v>
      </c>
      <c r="D1382" s="197" t="str">
        <f t="shared" si="4"/>
        <v>#REF!</v>
      </c>
    </row>
    <row r="1383" ht="15.75" customHeight="1">
      <c r="A1383" s="197" t="str">
        <f>Seeds!AB887</f>
        <v>M6-EyP-24a-E-3</v>
      </c>
      <c r="B1383" s="197" t="str">
        <f t="shared" ref="B1383:C1383" si="1382">#REF!</f>
        <v>#REF!</v>
      </c>
      <c r="C1383" s="197" t="str">
        <f t="shared" si="1382"/>
        <v>#REF!</v>
      </c>
      <c r="D1383" s="197" t="str">
        <f t="shared" si="4"/>
        <v>#REF!</v>
      </c>
    </row>
    <row r="1384" ht="15.75" customHeight="1">
      <c r="A1384" s="197" t="str">
        <f>Seeds!AB888</f>
        <v>M6-EyP-25a-I-1</v>
      </c>
      <c r="B1384" s="197" t="str">
        <f t="shared" ref="B1384:C1384" si="1383">#REF!</f>
        <v>#REF!</v>
      </c>
      <c r="C1384" s="197" t="str">
        <f t="shared" si="1383"/>
        <v>#REF!</v>
      </c>
      <c r="D1384" s="197" t="str">
        <f t="shared" si="4"/>
        <v>#REF!</v>
      </c>
    </row>
    <row r="1385" ht="15.75" customHeight="1">
      <c r="A1385" s="197" t="str">
        <f>Seeds!AB889</f>
        <v>M6-EyP-25a-I-2</v>
      </c>
      <c r="B1385" s="197" t="str">
        <f t="shared" ref="B1385:C1385" si="1384">#REF!</f>
        <v>#REF!</v>
      </c>
      <c r="C1385" s="197" t="str">
        <f t="shared" si="1384"/>
        <v>#REF!</v>
      </c>
      <c r="D1385" s="197" t="str">
        <f t="shared" si="4"/>
        <v>#REF!</v>
      </c>
    </row>
    <row r="1386" ht="15.75" customHeight="1">
      <c r="A1386" s="197" t="str">
        <f>Seeds!AB890</f>
        <v>M6-EyP-25a-I-3</v>
      </c>
      <c r="B1386" s="197" t="str">
        <f t="shared" ref="B1386:C1386" si="1385">#REF!</f>
        <v>#REF!</v>
      </c>
      <c r="C1386" s="197" t="str">
        <f t="shared" si="1385"/>
        <v>#REF!</v>
      </c>
      <c r="D1386" s="197" t="str">
        <f t="shared" si="4"/>
        <v>#REF!</v>
      </c>
    </row>
    <row r="1387" ht="15.75" customHeight="1">
      <c r="A1387" s="197" t="str">
        <f>Seeds!AB891</f>
        <v>M6-EyP-25a-E-1</v>
      </c>
      <c r="B1387" s="197" t="str">
        <f t="shared" ref="B1387:C1387" si="1386">#REF!</f>
        <v>#REF!</v>
      </c>
      <c r="C1387" s="197" t="str">
        <f t="shared" si="1386"/>
        <v>#REF!</v>
      </c>
      <c r="D1387" s="197" t="str">
        <f t="shared" si="4"/>
        <v>#REF!</v>
      </c>
    </row>
    <row r="1388" ht="15.75" customHeight="1">
      <c r="A1388" s="197" t="str">
        <f>Seeds!AB892</f>
        <v>M6-EyP-25a-E-2</v>
      </c>
      <c r="B1388" s="197" t="str">
        <f t="shared" ref="B1388:C1388" si="1387">#REF!</f>
        <v>#REF!</v>
      </c>
      <c r="C1388" s="197" t="str">
        <f t="shared" si="1387"/>
        <v>#REF!</v>
      </c>
      <c r="D1388" s="197" t="str">
        <f t="shared" si="4"/>
        <v>#REF!</v>
      </c>
    </row>
    <row r="1389" ht="15.75" customHeight="1">
      <c r="A1389" s="197" t="str">
        <f>Seeds!AB893</f>
        <v>M6-EyP-25a-E-3</v>
      </c>
      <c r="B1389" s="197" t="str">
        <f t="shared" ref="B1389:C1389" si="1388">#REF!</f>
        <v>#REF!</v>
      </c>
      <c r="C1389" s="197" t="str">
        <f t="shared" si="1388"/>
        <v>#REF!</v>
      </c>
      <c r="D1389" s="197" t="str">
        <f t="shared" si="4"/>
        <v>#REF!</v>
      </c>
    </row>
    <row r="1390" ht="15.75" customHeight="1">
      <c r="A1390" s="197" t="str">
        <f t="shared" ref="A1390:C1390" si="1389">#REF!</f>
        <v>#REF!</v>
      </c>
      <c r="B1390" s="197" t="str">
        <f t="shared" si="1389"/>
        <v>#REF!</v>
      </c>
      <c r="C1390" s="197" t="str">
        <f t="shared" si="1389"/>
        <v>#REF!</v>
      </c>
      <c r="D1390" s="197" t="str">
        <f t="shared" si="4"/>
        <v>#REF!</v>
      </c>
    </row>
    <row r="1391" ht="15.75" customHeight="1">
      <c r="A1391" s="197" t="str">
        <f t="shared" ref="A1391:C1391" si="1390">#REF!</f>
        <v>#REF!</v>
      </c>
      <c r="B1391" s="197" t="str">
        <f t="shared" si="1390"/>
        <v>#REF!</v>
      </c>
      <c r="C1391" s="197" t="str">
        <f t="shared" si="1390"/>
        <v>#REF!</v>
      </c>
      <c r="D1391" s="197" t="str">
        <f t="shared" si="4"/>
        <v>#REF!</v>
      </c>
    </row>
    <row r="1392" ht="15.75" customHeight="1">
      <c r="A1392" s="197" t="str">
        <f t="shared" ref="A1392:C1392" si="1391">#REF!</f>
        <v>#REF!</v>
      </c>
      <c r="B1392" s="197" t="str">
        <f t="shared" si="1391"/>
        <v>#REF!</v>
      </c>
      <c r="C1392" s="197" t="str">
        <f t="shared" si="1391"/>
        <v>#REF!</v>
      </c>
      <c r="D1392" s="197" t="str">
        <f t="shared" si="4"/>
        <v>#REF!</v>
      </c>
    </row>
    <row r="1393" ht="15.75" customHeight="1">
      <c r="A1393" s="197" t="str">
        <f t="shared" ref="A1393:C1393" si="1392">#REF!</f>
        <v>#REF!</v>
      </c>
      <c r="B1393" s="197" t="str">
        <f t="shared" si="1392"/>
        <v>#REF!</v>
      </c>
      <c r="C1393" s="197" t="str">
        <f t="shared" si="1392"/>
        <v>#REF!</v>
      </c>
      <c r="D1393" s="197" t="str">
        <f t="shared" si="4"/>
        <v>#REF!</v>
      </c>
    </row>
    <row r="1394" ht="15.75" customHeight="1">
      <c r="A1394" s="197" t="str">
        <f t="shared" ref="A1394:C1394" si="1393">#REF!</f>
        <v>#REF!</v>
      </c>
      <c r="B1394" s="197" t="str">
        <f t="shared" si="1393"/>
        <v>#REF!</v>
      </c>
      <c r="C1394" s="197" t="str">
        <f t="shared" si="1393"/>
        <v>#REF!</v>
      </c>
      <c r="D1394" s="197" t="str">
        <f t="shared" si="4"/>
        <v>#REF!</v>
      </c>
    </row>
    <row r="1395" ht="15.75" customHeight="1">
      <c r="A1395" s="197" t="str">
        <f t="shared" ref="A1395:C1395" si="1394">#REF!</f>
        <v>#REF!</v>
      </c>
      <c r="B1395" s="197" t="str">
        <f t="shared" si="1394"/>
        <v>#REF!</v>
      </c>
      <c r="C1395" s="197" t="str">
        <f t="shared" si="1394"/>
        <v>#REF!</v>
      </c>
      <c r="D1395" s="197" t="str">
        <f t="shared" si="4"/>
        <v>#REF!</v>
      </c>
    </row>
    <row r="1396" ht="15.75" customHeight="1">
      <c r="A1396" s="197" t="str">
        <f t="shared" ref="A1396:C1396" si="1395">#REF!</f>
        <v>#REF!</v>
      </c>
      <c r="B1396" s="197" t="str">
        <f t="shared" si="1395"/>
        <v>#REF!</v>
      </c>
      <c r="C1396" s="197" t="str">
        <f t="shared" si="1395"/>
        <v>#REF!</v>
      </c>
      <c r="D1396" s="197" t="str">
        <f t="shared" si="4"/>
        <v>#REF!</v>
      </c>
    </row>
    <row r="1397" ht="15.75" customHeight="1">
      <c r="A1397" s="197" t="str">
        <f t="shared" ref="A1397:C1397" si="1396">#REF!</f>
        <v>#REF!</v>
      </c>
      <c r="B1397" s="197" t="str">
        <f t="shared" si="1396"/>
        <v>#REF!</v>
      </c>
      <c r="C1397" s="197" t="str">
        <f t="shared" si="1396"/>
        <v>#REF!</v>
      </c>
      <c r="D1397" s="197" t="str">
        <f t="shared" si="4"/>
        <v>#REF!</v>
      </c>
    </row>
    <row r="1398" ht="15.75" customHeight="1">
      <c r="A1398" s="197" t="str">
        <f>Seeds!AB897</f>
        <v>M6-EyP-12a-I-1</v>
      </c>
      <c r="B1398" s="197" t="str">
        <f t="shared" ref="B1398:C1398" si="1397">#REF!</f>
        <v>#REF!</v>
      </c>
      <c r="C1398" s="197" t="str">
        <f t="shared" si="1397"/>
        <v>#REF!</v>
      </c>
      <c r="D1398" s="197" t="str">
        <f t="shared" si="4"/>
        <v>#REF!</v>
      </c>
    </row>
    <row r="1399" ht="15.75" customHeight="1">
      <c r="A1399" s="197" t="str">
        <f>Seeds!AB898</f>
        <v>M6-EyP-12a-E-1</v>
      </c>
      <c r="B1399" s="197" t="str">
        <f t="shared" ref="B1399:C1399" si="1398">#REF!</f>
        <v>#REF!</v>
      </c>
      <c r="C1399" s="197" t="str">
        <f t="shared" si="1398"/>
        <v>#REF!</v>
      </c>
      <c r="D1399" s="197" t="str">
        <f t="shared" si="4"/>
        <v>#REF!</v>
      </c>
    </row>
    <row r="1400" ht="15.75" customHeight="1">
      <c r="A1400" s="197" t="str">
        <f>Seeds!AB899</f>
        <v>M6-EyP-12a-A-1</v>
      </c>
      <c r="B1400" s="197" t="str">
        <f t="shared" ref="B1400:C1400" si="1399">#REF!</f>
        <v>#REF!</v>
      </c>
      <c r="C1400" s="197" t="str">
        <f t="shared" si="1399"/>
        <v>#REF!</v>
      </c>
      <c r="D1400" s="197" t="str">
        <f t="shared" si="4"/>
        <v>#REF!</v>
      </c>
    </row>
    <row r="1401" ht="15.75" customHeight="1">
      <c r="A1401" s="197" t="str">
        <f>Seeds!AB900</f>
        <v>M6-EyP-12a-A-2</v>
      </c>
      <c r="B1401" s="197" t="str">
        <f t="shared" ref="B1401:C1401" si="1400">#REF!</f>
        <v>#REF!</v>
      </c>
      <c r="C1401" s="197" t="str">
        <f t="shared" si="1400"/>
        <v>#REF!</v>
      </c>
      <c r="D1401" s="197" t="str">
        <f t="shared" si="4"/>
        <v>#REF!</v>
      </c>
    </row>
    <row r="1402" ht="15.75" customHeight="1">
      <c r="A1402" s="197" t="str">
        <f>Seeds!AB901</f>
        <v>M6-EyP-12a-A-3</v>
      </c>
      <c r="B1402" s="197" t="str">
        <f t="shared" ref="B1402:C1402" si="1401">#REF!</f>
        <v>#REF!</v>
      </c>
      <c r="C1402" s="197" t="str">
        <f t="shared" si="1401"/>
        <v>#REF!</v>
      </c>
      <c r="D1402" s="197" t="str">
        <f t="shared" si="4"/>
        <v>#REF!</v>
      </c>
    </row>
    <row r="1403" ht="15.75" customHeight="1">
      <c r="A1403" s="197" t="str">
        <f>Seeds!AB902</f>
        <v>M6-EyP-12b-I-1</v>
      </c>
      <c r="B1403" s="197" t="str">
        <f t="shared" ref="B1403:C1403" si="1402">#REF!</f>
        <v>#REF!</v>
      </c>
      <c r="C1403" s="197" t="str">
        <f t="shared" si="1402"/>
        <v>#REF!</v>
      </c>
      <c r="D1403" s="197" t="str">
        <f t="shared" si="4"/>
        <v>#REF!</v>
      </c>
    </row>
    <row r="1404" ht="15.75" customHeight="1">
      <c r="A1404" s="197" t="str">
        <f>Seeds!AB903</f>
        <v>M6-EyP-12b-I-2</v>
      </c>
      <c r="B1404" s="197" t="str">
        <f t="shared" ref="B1404:C1404" si="1403">#REF!</f>
        <v>#REF!</v>
      </c>
      <c r="C1404" s="197" t="str">
        <f t="shared" si="1403"/>
        <v>#REF!</v>
      </c>
      <c r="D1404" s="197" t="str">
        <f t="shared" si="4"/>
        <v>#REF!</v>
      </c>
    </row>
    <row r="1405" ht="15.75" customHeight="1">
      <c r="A1405" s="197" t="str">
        <f>Seeds!AB904</f>
        <v>M6-EyP-12b-I-3</v>
      </c>
      <c r="B1405" s="197" t="str">
        <f t="shared" ref="B1405:C1405" si="1404">#REF!</f>
        <v>#REF!</v>
      </c>
      <c r="C1405" s="197" t="str">
        <f t="shared" si="1404"/>
        <v>#REF!</v>
      </c>
      <c r="D1405" s="197" t="str">
        <f t="shared" si="4"/>
        <v>#REF!</v>
      </c>
    </row>
    <row r="1406" ht="15.75" customHeight="1">
      <c r="A1406" s="197" t="str">
        <f>Seeds!AB905</f>
        <v>M6-EyP-12b-E-1</v>
      </c>
      <c r="B1406" s="197" t="str">
        <f t="shared" ref="B1406:C1406" si="1405">#REF!</f>
        <v>#REF!</v>
      </c>
      <c r="C1406" s="197" t="str">
        <f t="shared" si="1405"/>
        <v>#REF!</v>
      </c>
      <c r="D1406" s="197" t="str">
        <f t="shared" si="4"/>
        <v>#REF!</v>
      </c>
    </row>
    <row r="1407" ht="15.75" customHeight="1">
      <c r="A1407" s="197" t="str">
        <f>Seeds!AB906</f>
        <v>M6-EyP-12b-E-2</v>
      </c>
      <c r="B1407" s="197" t="str">
        <f t="shared" ref="B1407:C1407" si="1406">#REF!</f>
        <v>#REF!</v>
      </c>
      <c r="C1407" s="197" t="str">
        <f t="shared" si="1406"/>
        <v>#REF!</v>
      </c>
      <c r="D1407" s="197" t="str">
        <f t="shared" si="4"/>
        <v>#REF!</v>
      </c>
    </row>
    <row r="1408" ht="15.75" customHeight="1">
      <c r="A1408" s="197" t="str">
        <f>Seeds!AB907</f>
        <v>M6-EyP-12b-E-3</v>
      </c>
      <c r="B1408" s="197" t="str">
        <f t="shared" ref="B1408:C1408" si="1407">#REF!</f>
        <v>#REF!</v>
      </c>
      <c r="C1408" s="197" t="str">
        <f t="shared" si="1407"/>
        <v>#REF!</v>
      </c>
      <c r="D1408" s="197" t="str">
        <f t="shared" si="4"/>
        <v>#REF!</v>
      </c>
    </row>
    <row r="1409" ht="15.75" customHeight="1">
      <c r="A1409" s="197" t="str">
        <f>Seeds!AB908</f>
        <v>M6-EyP-14a-I-1</v>
      </c>
      <c r="B1409" s="197" t="str">
        <f t="shared" ref="B1409:C1409" si="1408">#REF!</f>
        <v>#REF!</v>
      </c>
      <c r="C1409" s="197" t="str">
        <f t="shared" si="1408"/>
        <v>#REF!</v>
      </c>
      <c r="D1409" s="197" t="str">
        <f t="shared" si="4"/>
        <v>#REF!</v>
      </c>
    </row>
    <row r="1410" ht="15.75" customHeight="1">
      <c r="A1410" s="197" t="str">
        <f>Seeds!AB909</f>
        <v>M6-EyP-14a-I-2</v>
      </c>
      <c r="B1410" s="197" t="str">
        <f t="shared" ref="B1410:C1410" si="1409">#REF!</f>
        <v>#REF!</v>
      </c>
      <c r="C1410" s="197" t="str">
        <f t="shared" si="1409"/>
        <v>#REF!</v>
      </c>
      <c r="D1410" s="197" t="str">
        <f t="shared" si="4"/>
        <v>#REF!</v>
      </c>
    </row>
    <row r="1411" ht="15.75" customHeight="1">
      <c r="A1411" s="197" t="str">
        <f>Seeds!AB910</f>
        <v>M6-EyP-14a-I-3</v>
      </c>
      <c r="B1411" s="197" t="str">
        <f t="shared" ref="B1411:C1411" si="1410">#REF!</f>
        <v>#REF!</v>
      </c>
      <c r="C1411" s="197" t="str">
        <f t="shared" si="1410"/>
        <v>#REF!</v>
      </c>
      <c r="D1411" s="197" t="str">
        <f t="shared" si="4"/>
        <v>#REF!</v>
      </c>
    </row>
    <row r="1412" ht="15.75" customHeight="1">
      <c r="A1412" s="197" t="str">
        <f>Seeds!AB911</f>
        <v>M6-EyP-14a-E-1</v>
      </c>
      <c r="B1412" s="197" t="str">
        <f t="shared" ref="B1412:C1412" si="1411">#REF!</f>
        <v>#REF!</v>
      </c>
      <c r="C1412" s="197" t="str">
        <f t="shared" si="1411"/>
        <v>#REF!</v>
      </c>
      <c r="D1412" s="197" t="str">
        <f t="shared" si="4"/>
        <v>#REF!</v>
      </c>
    </row>
    <row r="1413" ht="15.75" customHeight="1">
      <c r="A1413" s="197" t="str">
        <f>Seeds!AB912</f>
        <v>M6-EyP-14a-E-2</v>
      </c>
      <c r="B1413" s="197" t="str">
        <f t="shared" ref="B1413:C1413" si="1412">#REF!</f>
        <v>#REF!</v>
      </c>
      <c r="C1413" s="197" t="str">
        <f t="shared" si="1412"/>
        <v>#REF!</v>
      </c>
      <c r="D1413" s="197" t="str">
        <f t="shared" si="4"/>
        <v>#REF!</v>
      </c>
    </row>
    <row r="1414" ht="15.75" customHeight="1">
      <c r="A1414" s="197" t="str">
        <f>Seeds!AB913</f>
        <v>M6-EyP-14a-E-3</v>
      </c>
      <c r="B1414" s="197" t="str">
        <f t="shared" ref="B1414:C1414" si="1413">#REF!</f>
        <v>#REF!</v>
      </c>
      <c r="C1414" s="197" t="str">
        <f t="shared" si="1413"/>
        <v>#REF!</v>
      </c>
      <c r="D1414" s="197" t="str">
        <f t="shared" si="4"/>
        <v>#REF!</v>
      </c>
    </row>
    <row r="1415" ht="15.75" customHeight="1">
      <c r="A1415" s="197" t="str">
        <f>Seeds!AB914</f>
        <v>M6-EyP-14b-I-1</v>
      </c>
      <c r="B1415" s="197" t="str">
        <f t="shared" ref="B1415:C1415" si="1414">#REF!</f>
        <v>#REF!</v>
      </c>
      <c r="C1415" s="197" t="str">
        <f t="shared" si="1414"/>
        <v>#REF!</v>
      </c>
      <c r="D1415" s="197" t="str">
        <f t="shared" si="4"/>
        <v>#REF!</v>
      </c>
    </row>
    <row r="1416" ht="15.75" customHeight="1">
      <c r="A1416" s="197" t="str">
        <f>Seeds!AB915</f>
        <v>M6-EyP-14b-E-1</v>
      </c>
      <c r="B1416" s="197" t="str">
        <f t="shared" ref="B1416:C1416" si="1415">#REF!</f>
        <v>#REF!</v>
      </c>
      <c r="C1416" s="197" t="str">
        <f t="shared" si="1415"/>
        <v>#REF!</v>
      </c>
      <c r="D1416" s="197" t="str">
        <f t="shared" si="4"/>
        <v>#REF!</v>
      </c>
    </row>
    <row r="1417" ht="15.75" customHeight="1">
      <c r="A1417" s="197" t="str">
        <f>Seeds!AB916</f>
        <v>M6-EyP-14b-E-2</v>
      </c>
      <c r="B1417" s="197" t="str">
        <f t="shared" ref="B1417:C1417" si="1416">#REF!</f>
        <v>#REF!</v>
      </c>
      <c r="C1417" s="197" t="str">
        <f t="shared" si="1416"/>
        <v>#REF!</v>
      </c>
      <c r="D1417" s="197" t="str">
        <f t="shared" si="4"/>
        <v>#REF!</v>
      </c>
    </row>
    <row r="1418" ht="15.75" customHeight="1">
      <c r="A1418" s="197" t="str">
        <f>Seeds!AB917</f>
        <v>M6-EyP-14b-E-3</v>
      </c>
      <c r="B1418" s="197" t="str">
        <f t="shared" ref="B1418:C1418" si="1417">#REF!</f>
        <v>#REF!</v>
      </c>
      <c r="C1418" s="197" t="str">
        <f t="shared" si="1417"/>
        <v>#REF!</v>
      </c>
      <c r="D1418" s="197" t="str">
        <f t="shared" si="4"/>
        <v>#REF!</v>
      </c>
    </row>
    <row r="1419" ht="15.75" customHeight="1">
      <c r="A1419" s="197" t="str">
        <f>Seeds!AB918</f>
        <v>M6-EyP-14b-E-4</v>
      </c>
      <c r="B1419" s="197" t="str">
        <f t="shared" ref="B1419:C1419" si="1418">#REF!</f>
        <v>#REF!</v>
      </c>
      <c r="C1419" s="197" t="str">
        <f t="shared" si="1418"/>
        <v>#REF!</v>
      </c>
      <c r="D1419" s="197" t="str">
        <f t="shared" si="4"/>
        <v>#REF!</v>
      </c>
    </row>
    <row r="1420" ht="15.75" customHeight="1">
      <c r="A1420" s="197" t="str">
        <f>Seeds!AB919</f>
        <v>M6-EyP-16a-I-1</v>
      </c>
      <c r="B1420" s="197" t="str">
        <f t="shared" ref="B1420:C1420" si="1419">#REF!</f>
        <v>#REF!</v>
      </c>
      <c r="C1420" s="197" t="str">
        <f t="shared" si="1419"/>
        <v>#REF!</v>
      </c>
      <c r="D1420" s="197" t="str">
        <f t="shared" si="4"/>
        <v>#REF!</v>
      </c>
    </row>
    <row r="1421" ht="15.75" customHeight="1">
      <c r="A1421" s="197" t="str">
        <f t="shared" ref="A1421:C1421" si="1420">#REF!</f>
        <v>#REF!</v>
      </c>
      <c r="B1421" s="197" t="str">
        <f t="shared" si="1420"/>
        <v>#REF!</v>
      </c>
      <c r="C1421" s="197" t="str">
        <f t="shared" si="1420"/>
        <v>#REF!</v>
      </c>
      <c r="D1421" s="197" t="str">
        <f t="shared" si="4"/>
        <v>#REF!</v>
      </c>
    </row>
    <row r="1422" ht="15.75" customHeight="1">
      <c r="A1422" s="197" t="str">
        <f t="shared" ref="A1422:C1422" si="1421">#REF!</f>
        <v>#REF!</v>
      </c>
      <c r="B1422" s="197" t="str">
        <f t="shared" si="1421"/>
        <v>#REF!</v>
      </c>
      <c r="C1422" s="197" t="str">
        <f t="shared" si="1421"/>
        <v>#REF!</v>
      </c>
      <c r="D1422" s="197" t="str">
        <f t="shared" si="4"/>
        <v>#REF!</v>
      </c>
    </row>
    <row r="1423" ht="15.75" customHeight="1">
      <c r="A1423" s="197" t="str">
        <f t="shared" ref="A1423:C1423" si="1422">#REF!</f>
        <v>#REF!</v>
      </c>
      <c r="B1423" s="197" t="str">
        <f t="shared" si="1422"/>
        <v>#REF!</v>
      </c>
      <c r="C1423" s="197" t="str">
        <f t="shared" si="1422"/>
        <v>#REF!</v>
      </c>
      <c r="D1423" s="197" t="str">
        <f t="shared" si="4"/>
        <v>#REF!</v>
      </c>
    </row>
    <row r="1424" ht="15.75" customHeight="1">
      <c r="A1424" s="197" t="str">
        <f t="shared" ref="A1424:C1424" si="1423">#REF!</f>
        <v>#REF!</v>
      </c>
      <c r="B1424" s="197" t="str">
        <f t="shared" si="1423"/>
        <v>#REF!</v>
      </c>
      <c r="C1424" s="197" t="str">
        <f t="shared" si="1423"/>
        <v>#REF!</v>
      </c>
      <c r="D1424" s="197" t="str">
        <f t="shared" si="4"/>
        <v>#REF!</v>
      </c>
    </row>
    <row r="1425" ht="15.75" customHeight="1">
      <c r="A1425" s="197" t="str">
        <f t="shared" ref="A1425:C1425" si="1424">#REF!</f>
        <v>#REF!</v>
      </c>
      <c r="B1425" s="197" t="str">
        <f t="shared" si="1424"/>
        <v>#REF!</v>
      </c>
      <c r="C1425" s="197" t="str">
        <f t="shared" si="1424"/>
        <v>#REF!</v>
      </c>
      <c r="D1425" s="197" t="str">
        <f t="shared" si="4"/>
        <v>#REF!</v>
      </c>
    </row>
  </sheetData>
  <drawing r:id="rId1"/>
</worksheet>
</file>